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580" windowHeight="7365" activeTab="0"/>
  </bookViews>
  <sheets>
    <sheet name="خلاصه معاملات سه ماهه" sheetId="1" r:id="rId1"/>
  </sheets>
  <definedNames/>
  <calcPr fullCalcOnLoad="1"/>
</workbook>
</file>

<file path=xl/sharedStrings.xml><?xml version="1.0" encoding="utf-8"?>
<sst xmlns="http://schemas.openxmlformats.org/spreadsheetml/2006/main" count="76" uniqueCount="32">
  <si>
    <t>شرکت سرمایه گذاری توسعه صنعتی ایران (سهامی عام)</t>
  </si>
  <si>
    <t xml:space="preserve">شرح </t>
  </si>
  <si>
    <t xml:space="preserve">تعداد </t>
  </si>
  <si>
    <t>بهای تمام شده</t>
  </si>
  <si>
    <t>بهای کل</t>
  </si>
  <si>
    <t>تعداد</t>
  </si>
  <si>
    <t>بهای فروش</t>
  </si>
  <si>
    <t xml:space="preserve">بهای تمام شده </t>
  </si>
  <si>
    <t>سود و(زیان)</t>
  </si>
  <si>
    <t xml:space="preserve">نرخ تسویه </t>
  </si>
  <si>
    <t xml:space="preserve">تفاوت ارزش </t>
  </si>
  <si>
    <t xml:space="preserve">جمع </t>
  </si>
  <si>
    <t>سکه آبان ماه 1392</t>
  </si>
  <si>
    <t>بهای خرید</t>
  </si>
  <si>
    <t>سکـه آذر ماه 1392</t>
  </si>
  <si>
    <t>ارزش روز پایان ماه</t>
  </si>
  <si>
    <t xml:space="preserve">موجودی اول دوره آبان ماه </t>
  </si>
  <si>
    <t>خرید طی آبان ماه</t>
  </si>
  <si>
    <t>فروش طی آبان ماه</t>
  </si>
  <si>
    <t>موجودی در پایان آبان  ماه 1392</t>
  </si>
  <si>
    <t>سکه بهمن ماه 1392</t>
  </si>
  <si>
    <t>سکه اسفند ماه 1392</t>
  </si>
  <si>
    <t xml:space="preserve">موجودی اول دوره مهر ماه </t>
  </si>
  <si>
    <t>خرید طی مهر ماه</t>
  </si>
  <si>
    <t>فروش طی مهر ماه</t>
  </si>
  <si>
    <t>موجودی در پایان مهر  ماه 1392</t>
  </si>
  <si>
    <t xml:space="preserve">موجودی اول دوره آذر ماه </t>
  </si>
  <si>
    <t>خرید طی آذر ماه</t>
  </si>
  <si>
    <t>فروش طی آذر ماه</t>
  </si>
  <si>
    <t>موجودی در پایان آذر  ماه 1392</t>
  </si>
  <si>
    <t>سکه اردیبهشت ماه 1393</t>
  </si>
  <si>
    <t>لیست خلاصه معاملات و موجودی و سود (زیان) قراردادهای آتی سکه از مهر تا پایان آذر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</si>
</sst>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_ ;[Red]\(#,##0\ 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B Roy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 Roy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164" fontId="37" fillId="33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164" fontId="37" fillId="0" borderId="10" xfId="0" applyNumberFormat="1" applyFont="1" applyFill="1" applyBorder="1" applyAlignment="1">
      <alignment/>
    </xf>
    <xf numFmtId="164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right"/>
    </xf>
    <xf numFmtId="164" fontId="37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rightToLeft="1" tabSelected="1" zoomScalePageLayoutView="0" workbookViewId="0" topLeftCell="A1">
      <selection activeCell="D21" sqref="D21"/>
    </sheetView>
  </sheetViews>
  <sheetFormatPr defaultColWidth="9.140625" defaultRowHeight="15"/>
  <cols>
    <col min="1" max="1" width="17.57421875" style="0" bestFit="1" customWidth="1"/>
    <col min="2" max="2" width="4.7109375" style="0" bestFit="1" customWidth="1"/>
    <col min="3" max="3" width="11.7109375" style="0" customWidth="1"/>
    <col min="4" max="4" width="15.421875" style="0" customWidth="1"/>
    <col min="5" max="5" width="4.421875" style="0" bestFit="1" customWidth="1"/>
    <col min="6" max="6" width="10.57421875" style="0" customWidth="1"/>
    <col min="7" max="7" width="15.28125" style="0" customWidth="1"/>
    <col min="8" max="8" width="4.421875" style="0" bestFit="1" customWidth="1"/>
    <col min="9" max="9" width="13.57421875" style="0" bestFit="1" customWidth="1"/>
    <col min="10" max="10" width="14.57421875" style="0" customWidth="1"/>
    <col min="11" max="11" width="16.00390625" style="0" bestFit="1" customWidth="1"/>
    <col min="12" max="12" width="4.7109375" style="0" customWidth="1"/>
    <col min="13" max="13" width="10.140625" style="0" customWidth="1"/>
    <col min="14" max="14" width="14.421875" style="0" customWidth="1"/>
    <col min="15" max="15" width="14.7109375" style="0" customWidth="1"/>
    <col min="16" max="17" width="14.57421875" style="0" bestFit="1" customWidth="1"/>
  </cols>
  <sheetData>
    <row r="1" spans="1:16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1:16" ht="20.25">
      <c r="A4" s="12" t="s">
        <v>22</v>
      </c>
      <c r="B4" s="13"/>
      <c r="C4" s="13"/>
      <c r="D4" s="14"/>
      <c r="E4" s="10" t="s">
        <v>23</v>
      </c>
      <c r="F4" s="10"/>
      <c r="G4" s="10"/>
      <c r="H4" s="10" t="s">
        <v>24</v>
      </c>
      <c r="I4" s="10"/>
      <c r="J4" s="10"/>
      <c r="K4" s="10"/>
      <c r="L4" s="10" t="s">
        <v>25</v>
      </c>
      <c r="M4" s="10"/>
      <c r="N4" s="10"/>
      <c r="O4" s="10"/>
      <c r="P4" s="10"/>
    </row>
    <row r="5" spans="1:16" ht="20.2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13</v>
      </c>
      <c r="G5" s="9" t="s">
        <v>7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5</v>
      </c>
      <c r="M5" s="9" t="s">
        <v>9</v>
      </c>
      <c r="N5" s="9" t="s">
        <v>3</v>
      </c>
      <c r="O5" s="9" t="s">
        <v>15</v>
      </c>
      <c r="P5" s="9" t="s">
        <v>10</v>
      </c>
    </row>
    <row r="6" spans="1:17" ht="20.25">
      <c r="A6" s="6" t="s">
        <v>12</v>
      </c>
      <c r="B6" s="3">
        <v>280</v>
      </c>
      <c r="C6" s="4">
        <v>9381930</v>
      </c>
      <c r="D6" s="4">
        <f>C6*B6*10</f>
        <v>26269404000</v>
      </c>
      <c r="E6" s="3"/>
      <c r="F6" s="4"/>
      <c r="G6" s="4"/>
      <c r="H6" s="3">
        <v>20</v>
      </c>
      <c r="I6" s="5">
        <f>9701500*H6*10</f>
        <v>1940300000</v>
      </c>
      <c r="J6" s="7">
        <f>C6*H6*10</f>
        <v>1876386000</v>
      </c>
      <c r="K6" s="7">
        <f>I6-J6</f>
        <v>63914000</v>
      </c>
      <c r="L6" s="3">
        <f>B6+E6-H6</f>
        <v>260</v>
      </c>
      <c r="M6" s="4">
        <v>9698913</v>
      </c>
      <c r="N6" s="4">
        <f>D6/B6*L6</f>
        <v>24393018000</v>
      </c>
      <c r="O6" s="4">
        <f>M6*L6*10</f>
        <v>25217173800</v>
      </c>
      <c r="P6" s="4">
        <f>O6-N6</f>
        <v>824155800</v>
      </c>
      <c r="Q6" s="8"/>
    </row>
    <row r="7" spans="1:17" ht="20.25">
      <c r="A7" s="7" t="s">
        <v>14</v>
      </c>
      <c r="B7" s="4">
        <v>300</v>
      </c>
      <c r="C7" s="4">
        <v>9607975</v>
      </c>
      <c r="D7" s="4">
        <f>C7*B7*10</f>
        <v>28823925000</v>
      </c>
      <c r="E7" s="4"/>
      <c r="F7" s="4"/>
      <c r="G7" s="4"/>
      <c r="H7" s="4">
        <v>20</v>
      </c>
      <c r="I7" s="5">
        <f>9993750*H7*10</f>
        <v>1998750000</v>
      </c>
      <c r="J7" s="4">
        <f>C7*H7*10</f>
        <v>1921595000</v>
      </c>
      <c r="K7" s="7">
        <f>I7-J7</f>
        <v>77155000</v>
      </c>
      <c r="L7" s="3">
        <f>B7+E7-H7</f>
        <v>280</v>
      </c>
      <c r="M7" s="4">
        <v>9861917</v>
      </c>
      <c r="N7" s="4">
        <f>D7/B7*L7</f>
        <v>26902330000</v>
      </c>
      <c r="O7" s="4">
        <f>M7*L7*10</f>
        <v>27613367600</v>
      </c>
      <c r="P7" s="4">
        <f>O7-N7</f>
        <v>711037600</v>
      </c>
      <c r="Q7" s="8"/>
    </row>
    <row r="8" spans="1:17" ht="20.25">
      <c r="A8" s="2" t="s">
        <v>11</v>
      </c>
      <c r="B8" s="2">
        <f>B7+B6</f>
        <v>580</v>
      </c>
      <c r="C8" s="2">
        <f>SUM(C7:C7)</f>
        <v>9607975</v>
      </c>
      <c r="D8" s="2">
        <f>D7+D6</f>
        <v>55093329000</v>
      </c>
      <c r="E8" s="2">
        <f>SUM(E6:E7)</f>
        <v>0</v>
      </c>
      <c r="F8" s="2">
        <f>SUM(F6:F7)</f>
        <v>0</v>
      </c>
      <c r="G8" s="2">
        <f>SUM(G6:G7)</f>
        <v>0</v>
      </c>
      <c r="H8" s="2">
        <f>SUM(H6:H7)</f>
        <v>40</v>
      </c>
      <c r="I8" s="2">
        <f aca="true" t="shared" si="0" ref="I8:P8">SUM(I6:I7)</f>
        <v>3939050000</v>
      </c>
      <c r="J8" s="2">
        <f t="shared" si="0"/>
        <v>3797981000</v>
      </c>
      <c r="K8" s="2">
        <f t="shared" si="0"/>
        <v>141069000</v>
      </c>
      <c r="L8" s="2">
        <f t="shared" si="0"/>
        <v>540</v>
      </c>
      <c r="M8" s="2">
        <f t="shared" si="0"/>
        <v>19560830</v>
      </c>
      <c r="N8" s="2">
        <f t="shared" si="0"/>
        <v>51295348000</v>
      </c>
      <c r="O8" s="2">
        <f t="shared" si="0"/>
        <v>52830541400</v>
      </c>
      <c r="P8" s="2">
        <f t="shared" si="0"/>
        <v>1535193400</v>
      </c>
      <c r="Q8" s="8"/>
    </row>
    <row r="10" spans="1:16" ht="20.25">
      <c r="A10" s="12" t="s">
        <v>16</v>
      </c>
      <c r="B10" s="13"/>
      <c r="C10" s="13"/>
      <c r="D10" s="14"/>
      <c r="E10" s="10" t="s">
        <v>17</v>
      </c>
      <c r="F10" s="10"/>
      <c r="G10" s="10"/>
      <c r="H10" s="10" t="s">
        <v>18</v>
      </c>
      <c r="I10" s="10"/>
      <c r="J10" s="10"/>
      <c r="K10" s="10"/>
      <c r="L10" s="10" t="s">
        <v>19</v>
      </c>
      <c r="M10" s="10"/>
      <c r="N10" s="10"/>
      <c r="O10" s="10"/>
      <c r="P10" s="10"/>
    </row>
    <row r="11" spans="1:16" ht="20.2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13</v>
      </c>
      <c r="G11" s="1" t="s">
        <v>7</v>
      </c>
      <c r="H11" s="1" t="s">
        <v>5</v>
      </c>
      <c r="I11" s="1" t="s">
        <v>6</v>
      </c>
      <c r="J11" s="1" t="s">
        <v>7</v>
      </c>
      <c r="K11" s="1" t="s">
        <v>8</v>
      </c>
      <c r="L11" s="1" t="s">
        <v>5</v>
      </c>
      <c r="M11" s="1" t="s">
        <v>9</v>
      </c>
      <c r="N11" s="1" t="s">
        <v>3</v>
      </c>
      <c r="O11" s="1" t="s">
        <v>15</v>
      </c>
      <c r="P11" s="1" t="s">
        <v>10</v>
      </c>
    </row>
    <row r="12" spans="1:17" ht="20.25">
      <c r="A12" s="6" t="s">
        <v>12</v>
      </c>
      <c r="B12" s="3">
        <v>260</v>
      </c>
      <c r="C12" s="4">
        <f>M6</f>
        <v>9698913</v>
      </c>
      <c r="D12" s="4">
        <f>C12*B12*10</f>
        <v>25217173800</v>
      </c>
      <c r="E12" s="3"/>
      <c r="F12" s="4"/>
      <c r="G12" s="4"/>
      <c r="H12" s="3">
        <v>260</v>
      </c>
      <c r="I12" s="5">
        <f>ROUND(9583365.3846*H12*10,0)</f>
        <v>24916750000</v>
      </c>
      <c r="J12" s="7">
        <f>C12*H12*10</f>
        <v>25217173800</v>
      </c>
      <c r="K12" s="7">
        <f>I12-J12</f>
        <v>-300423800</v>
      </c>
      <c r="L12" s="3">
        <f>B12+E12-H12</f>
        <v>0</v>
      </c>
      <c r="M12" s="4">
        <v>0</v>
      </c>
      <c r="N12" s="4">
        <f>D12/B12*L12</f>
        <v>0</v>
      </c>
      <c r="O12" s="4">
        <f>M12*L12*10</f>
        <v>0</v>
      </c>
      <c r="P12" s="4">
        <f>O12-N12</f>
        <v>0</v>
      </c>
      <c r="Q12" s="8"/>
    </row>
    <row r="13" spans="1:17" ht="20.25">
      <c r="A13" s="7" t="s">
        <v>14</v>
      </c>
      <c r="B13" s="4">
        <v>280</v>
      </c>
      <c r="C13" s="4">
        <f>M7</f>
        <v>9861917</v>
      </c>
      <c r="D13" s="4">
        <f>C13*B13*10</f>
        <v>27613367600</v>
      </c>
      <c r="E13" s="4"/>
      <c r="F13" s="4"/>
      <c r="G13" s="4"/>
      <c r="H13" s="4">
        <v>80</v>
      </c>
      <c r="I13" s="5">
        <f>ROUND(9925375*H13*10,0)</f>
        <v>7940300000</v>
      </c>
      <c r="J13" s="4">
        <f>C13*H13*10</f>
        <v>7889533600</v>
      </c>
      <c r="K13" s="7">
        <f>I13-J13</f>
        <v>50766400</v>
      </c>
      <c r="L13" s="3">
        <f>B13+E13-H13</f>
        <v>200</v>
      </c>
      <c r="M13" s="4">
        <v>9120532</v>
      </c>
      <c r="N13" s="4">
        <f>D13/B13*L13</f>
        <v>19723834000</v>
      </c>
      <c r="O13" s="4">
        <f>M13*L13*10</f>
        <v>18241064000</v>
      </c>
      <c r="P13" s="4">
        <f>O13-N13</f>
        <v>-1482770000</v>
      </c>
      <c r="Q13" s="8"/>
    </row>
    <row r="14" spans="1:17" ht="20.25">
      <c r="A14" s="7" t="s">
        <v>20</v>
      </c>
      <c r="B14" s="4">
        <v>0</v>
      </c>
      <c r="C14" s="4"/>
      <c r="D14" s="4"/>
      <c r="E14" s="4">
        <v>100</v>
      </c>
      <c r="F14" s="4">
        <v>10537450</v>
      </c>
      <c r="G14" s="4">
        <f>F14*E14*10</f>
        <v>10537450000</v>
      </c>
      <c r="H14" s="4"/>
      <c r="I14" s="5"/>
      <c r="J14" s="4"/>
      <c r="K14" s="7"/>
      <c r="L14" s="3">
        <v>100</v>
      </c>
      <c r="M14" s="4">
        <v>9522710</v>
      </c>
      <c r="N14" s="4">
        <f>G14</f>
        <v>10537450000</v>
      </c>
      <c r="O14" s="4">
        <f>M14*L14*10</f>
        <v>9522710000</v>
      </c>
      <c r="P14" s="4">
        <f>O14-N14</f>
        <v>-1014740000</v>
      </c>
      <c r="Q14" s="8"/>
    </row>
    <row r="15" spans="1:17" ht="20.25">
      <c r="A15" s="7" t="s">
        <v>21</v>
      </c>
      <c r="B15" s="4">
        <v>0</v>
      </c>
      <c r="C15" s="4"/>
      <c r="D15" s="4"/>
      <c r="E15" s="4">
        <v>100</v>
      </c>
      <c r="F15" s="4">
        <v>9917200</v>
      </c>
      <c r="G15" s="4">
        <f>F15*E15*10</f>
        <v>9917200000</v>
      </c>
      <c r="H15" s="4"/>
      <c r="I15" s="5"/>
      <c r="J15" s="4"/>
      <c r="K15" s="7"/>
      <c r="L15" s="3">
        <v>100</v>
      </c>
      <c r="M15" s="4">
        <v>9773496</v>
      </c>
      <c r="N15" s="4">
        <f>G15</f>
        <v>9917200000</v>
      </c>
      <c r="O15" s="4">
        <f>M15*L15*10</f>
        <v>9773496000</v>
      </c>
      <c r="P15" s="4">
        <f>O15-N15</f>
        <v>-143704000</v>
      </c>
      <c r="Q15" s="8"/>
    </row>
    <row r="16" spans="1:17" ht="20.25">
      <c r="A16" s="2" t="s">
        <v>11</v>
      </c>
      <c r="B16" s="2">
        <f aca="true" t="shared" si="1" ref="B16:P16">SUM(B12:B15)</f>
        <v>540</v>
      </c>
      <c r="C16" s="2">
        <f t="shared" si="1"/>
        <v>19560830</v>
      </c>
      <c r="D16" s="2">
        <f t="shared" si="1"/>
        <v>52830541400</v>
      </c>
      <c r="E16" s="2">
        <f t="shared" si="1"/>
        <v>200</v>
      </c>
      <c r="F16" s="2">
        <f t="shared" si="1"/>
        <v>20454650</v>
      </c>
      <c r="G16" s="2">
        <f t="shared" si="1"/>
        <v>20454650000</v>
      </c>
      <c r="H16" s="2">
        <f t="shared" si="1"/>
        <v>340</v>
      </c>
      <c r="I16" s="2">
        <f t="shared" si="1"/>
        <v>32857050000</v>
      </c>
      <c r="J16" s="2">
        <f t="shared" si="1"/>
        <v>33106707400</v>
      </c>
      <c r="K16" s="2">
        <f t="shared" si="1"/>
        <v>-249657400</v>
      </c>
      <c r="L16" s="2">
        <f t="shared" si="1"/>
        <v>400</v>
      </c>
      <c r="M16" s="2">
        <f t="shared" si="1"/>
        <v>28416738</v>
      </c>
      <c r="N16" s="2">
        <f t="shared" si="1"/>
        <v>40178484000</v>
      </c>
      <c r="O16" s="2">
        <f t="shared" si="1"/>
        <v>37537270000</v>
      </c>
      <c r="P16" s="2">
        <f t="shared" si="1"/>
        <v>-2641214000</v>
      </c>
      <c r="Q16" s="8"/>
    </row>
    <row r="18" spans="1:16" ht="20.25">
      <c r="A18" s="12" t="s">
        <v>26</v>
      </c>
      <c r="B18" s="13"/>
      <c r="C18" s="13"/>
      <c r="D18" s="14"/>
      <c r="E18" s="10" t="s">
        <v>27</v>
      </c>
      <c r="F18" s="10"/>
      <c r="G18" s="10"/>
      <c r="H18" s="10" t="s">
        <v>28</v>
      </c>
      <c r="I18" s="10"/>
      <c r="J18" s="10"/>
      <c r="K18" s="10"/>
      <c r="L18" s="10" t="s">
        <v>29</v>
      </c>
      <c r="M18" s="10"/>
      <c r="N18" s="10"/>
      <c r="O18" s="10"/>
      <c r="P18" s="10"/>
    </row>
    <row r="19" spans="1:16" ht="20.25">
      <c r="A19" s="9" t="s">
        <v>1</v>
      </c>
      <c r="B19" s="9" t="s">
        <v>2</v>
      </c>
      <c r="C19" s="9" t="s">
        <v>3</v>
      </c>
      <c r="D19" s="9" t="s">
        <v>4</v>
      </c>
      <c r="E19" s="9" t="s">
        <v>5</v>
      </c>
      <c r="F19" s="9" t="s">
        <v>13</v>
      </c>
      <c r="G19" s="9" t="s">
        <v>7</v>
      </c>
      <c r="H19" s="9" t="s">
        <v>5</v>
      </c>
      <c r="I19" s="9" t="s">
        <v>6</v>
      </c>
      <c r="J19" s="9" t="s">
        <v>7</v>
      </c>
      <c r="K19" s="9" t="s">
        <v>8</v>
      </c>
      <c r="L19" s="9" t="s">
        <v>5</v>
      </c>
      <c r="M19" s="9" t="s">
        <v>9</v>
      </c>
      <c r="N19" s="9" t="s">
        <v>3</v>
      </c>
      <c r="O19" s="9" t="s">
        <v>15</v>
      </c>
      <c r="P19" s="9" t="s">
        <v>10</v>
      </c>
    </row>
    <row r="20" spans="1:16" ht="20.25">
      <c r="A20" s="6" t="s">
        <v>12</v>
      </c>
      <c r="B20" s="3"/>
      <c r="C20" s="4"/>
      <c r="D20" s="4"/>
      <c r="E20" s="3"/>
      <c r="F20" s="4"/>
      <c r="G20" s="4"/>
      <c r="H20" s="3"/>
      <c r="I20" s="5"/>
      <c r="J20" s="7">
        <f>C20*H20*10</f>
        <v>0</v>
      </c>
      <c r="K20" s="7">
        <f>I20-J20</f>
        <v>0</v>
      </c>
      <c r="L20" s="3">
        <f>B20+E20-H20</f>
        <v>0</v>
      </c>
      <c r="M20" s="4">
        <v>0</v>
      </c>
      <c r="N20" s="4"/>
      <c r="O20" s="4">
        <f>M20*L20*10</f>
        <v>0</v>
      </c>
      <c r="P20" s="4">
        <f>O20-N20</f>
        <v>0</v>
      </c>
    </row>
    <row r="21" spans="1:16" ht="20.25">
      <c r="A21" s="7" t="s">
        <v>14</v>
      </c>
      <c r="B21" s="4">
        <v>200</v>
      </c>
      <c r="C21" s="4">
        <f>M13</f>
        <v>9120532</v>
      </c>
      <c r="D21" s="4">
        <f>C21*B21*10</f>
        <v>18241064000</v>
      </c>
      <c r="E21" s="4"/>
      <c r="F21" s="4"/>
      <c r="G21" s="4"/>
      <c r="H21" s="4">
        <v>200</v>
      </c>
      <c r="I21" s="5">
        <f>8598125*H21*10</f>
        <v>17196250000</v>
      </c>
      <c r="J21" s="4">
        <f>D21</f>
        <v>18241064000</v>
      </c>
      <c r="K21" s="7">
        <f>I21-J21-29400000</f>
        <v>-1074214000</v>
      </c>
      <c r="L21" s="3">
        <f>B21+E21-H21</f>
        <v>0</v>
      </c>
      <c r="M21" s="4">
        <v>0</v>
      </c>
      <c r="N21" s="4">
        <v>0</v>
      </c>
      <c r="O21" s="4">
        <f>M21*L21*10</f>
        <v>0</v>
      </c>
      <c r="P21" s="4">
        <f>O21-N21</f>
        <v>0</v>
      </c>
    </row>
    <row r="22" spans="1:16" ht="20.25">
      <c r="A22" s="7" t="s">
        <v>20</v>
      </c>
      <c r="B22" s="4">
        <v>100</v>
      </c>
      <c r="C22" s="4">
        <f>M14</f>
        <v>9522710</v>
      </c>
      <c r="D22" s="4">
        <f>C22*B22*10</f>
        <v>9522710000</v>
      </c>
      <c r="E22" s="4"/>
      <c r="F22" s="4"/>
      <c r="G22" s="4"/>
      <c r="H22" s="4"/>
      <c r="I22" s="5"/>
      <c r="J22" s="4"/>
      <c r="K22" s="7"/>
      <c r="L22" s="3">
        <v>100</v>
      </c>
      <c r="M22" s="4">
        <v>8672712</v>
      </c>
      <c r="N22" s="4">
        <f>D22</f>
        <v>9522710000</v>
      </c>
      <c r="O22" s="4">
        <f>M22*L22*10</f>
        <v>8672712000</v>
      </c>
      <c r="P22" s="4">
        <f>O22-N22</f>
        <v>-849998000</v>
      </c>
    </row>
    <row r="23" spans="1:16" ht="20.25">
      <c r="A23" s="7" t="s">
        <v>21</v>
      </c>
      <c r="B23" s="4">
        <v>100</v>
      </c>
      <c r="C23" s="4">
        <f>M15</f>
        <v>9773496</v>
      </c>
      <c r="D23" s="4">
        <f>C23*B23*10</f>
        <v>9773496000</v>
      </c>
      <c r="E23" s="4"/>
      <c r="F23" s="4"/>
      <c r="G23" s="4"/>
      <c r="H23" s="4"/>
      <c r="I23" s="5"/>
      <c r="J23" s="4"/>
      <c r="K23" s="7"/>
      <c r="L23" s="3">
        <v>100</v>
      </c>
      <c r="M23" s="4">
        <v>8788385</v>
      </c>
      <c r="N23" s="4">
        <f>D23</f>
        <v>9773496000</v>
      </c>
      <c r="O23" s="4">
        <f>M23*L23*10</f>
        <v>8788385000</v>
      </c>
      <c r="P23" s="4">
        <f>O23-N23</f>
        <v>-985111000</v>
      </c>
    </row>
    <row r="24" spans="1:16" ht="20.25">
      <c r="A24" s="7" t="s">
        <v>30</v>
      </c>
      <c r="B24" s="4"/>
      <c r="C24" s="4"/>
      <c r="D24" s="4"/>
      <c r="E24" s="4">
        <v>200</v>
      </c>
      <c r="F24" s="4">
        <v>9237625</v>
      </c>
      <c r="G24" s="4">
        <f>F24*E24*10</f>
        <v>18475250000</v>
      </c>
      <c r="H24" s="4"/>
      <c r="I24" s="5"/>
      <c r="J24" s="4"/>
      <c r="K24" s="7"/>
      <c r="L24" s="5">
        <f>E24</f>
        <v>200</v>
      </c>
      <c r="M24" s="4">
        <v>9008410</v>
      </c>
      <c r="N24" s="4">
        <f>G24</f>
        <v>18475250000</v>
      </c>
      <c r="O24" s="4">
        <f>M24*L24*10</f>
        <v>18016820000</v>
      </c>
      <c r="P24" s="4">
        <f>O24-N24</f>
        <v>-458430000</v>
      </c>
    </row>
    <row r="25" spans="1:16" ht="20.25">
      <c r="A25" s="2" t="s">
        <v>11</v>
      </c>
      <c r="B25" s="2">
        <f aca="true" t="shared" si="2" ref="B25:P25">SUM(B20:B24)</f>
        <v>400</v>
      </c>
      <c r="C25" s="2">
        <f t="shared" si="2"/>
        <v>28416738</v>
      </c>
      <c r="D25" s="2">
        <f t="shared" si="2"/>
        <v>37537270000</v>
      </c>
      <c r="E25" s="2">
        <f t="shared" si="2"/>
        <v>200</v>
      </c>
      <c r="F25" s="2">
        <f t="shared" si="2"/>
        <v>9237625</v>
      </c>
      <c r="G25" s="2">
        <f t="shared" si="2"/>
        <v>18475250000</v>
      </c>
      <c r="H25" s="2">
        <f t="shared" si="2"/>
        <v>200</v>
      </c>
      <c r="I25" s="2">
        <f t="shared" si="2"/>
        <v>17196250000</v>
      </c>
      <c r="J25" s="2">
        <f t="shared" si="2"/>
        <v>18241064000</v>
      </c>
      <c r="K25" s="2">
        <f t="shared" si="2"/>
        <v>-1074214000</v>
      </c>
      <c r="L25" s="2">
        <f t="shared" si="2"/>
        <v>400</v>
      </c>
      <c r="M25" s="2">
        <f t="shared" si="2"/>
        <v>26469507</v>
      </c>
      <c r="N25" s="2">
        <f t="shared" si="2"/>
        <v>37771456000</v>
      </c>
      <c r="O25" s="2">
        <f t="shared" si="2"/>
        <v>35477917000</v>
      </c>
      <c r="P25" s="2">
        <f t="shared" si="2"/>
        <v>-2293539000</v>
      </c>
    </row>
    <row r="27" spans="11:16" ht="14.25">
      <c r="K27" s="8"/>
      <c r="P27" s="8"/>
    </row>
    <row r="28" ht="14.25">
      <c r="P28" s="8"/>
    </row>
  </sheetData>
  <sheetProtection/>
  <mergeCells count="14">
    <mergeCell ref="H4:K4"/>
    <mergeCell ref="L4:P4"/>
    <mergeCell ref="A18:D18"/>
    <mergeCell ref="E18:G18"/>
    <mergeCell ref="H18:K18"/>
    <mergeCell ref="L18:P18"/>
    <mergeCell ref="A10:D10"/>
    <mergeCell ref="E10:G10"/>
    <mergeCell ref="H10:K10"/>
    <mergeCell ref="L10:P10"/>
    <mergeCell ref="A1:P1"/>
    <mergeCell ref="A2:P2"/>
    <mergeCell ref="A4:D4"/>
    <mergeCell ref="E4:G4"/>
  </mergeCells>
  <printOptions/>
  <pageMargins left="0.16" right="0.16" top="0.75" bottom="0.75" header="0.3" footer="0.3"/>
  <pageSetup fitToHeight="1" fitToWidth="1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Golpour</dc:creator>
  <cp:keywords/>
  <dc:description/>
  <cp:lastModifiedBy>golpour</cp:lastModifiedBy>
  <cp:lastPrinted>2013-12-24T08:44:11Z</cp:lastPrinted>
  <dcterms:created xsi:type="dcterms:W3CDTF">2013-01-27T15:10:38Z</dcterms:created>
  <dcterms:modified xsi:type="dcterms:W3CDTF">2013-12-30T06:28:10Z</dcterms:modified>
  <cp:category/>
  <cp:version/>
  <cp:contentType/>
  <cp:contentStatus/>
</cp:coreProperties>
</file>