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580" windowHeight="7365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<sst xmlns="http://schemas.openxmlformats.org/spreadsheetml/2006/main" count="215" uniqueCount="58">
  <si>
    <t xml:space="preserve">شرح </t>
  </si>
  <si>
    <t xml:space="preserve">تعداد </t>
  </si>
  <si>
    <t>بهای تمام شده</t>
  </si>
  <si>
    <t>بهای کل</t>
  </si>
  <si>
    <t>تعداد</t>
  </si>
  <si>
    <t>بهای فروش</t>
  </si>
  <si>
    <t xml:space="preserve">بهای تمام شده </t>
  </si>
  <si>
    <t>سود و(زیان)</t>
  </si>
  <si>
    <t xml:space="preserve">نرخ تسویه </t>
  </si>
  <si>
    <t xml:space="preserve">تفاوت ارزش </t>
  </si>
  <si>
    <t xml:space="preserve">جمع </t>
  </si>
  <si>
    <t>سکه آبان ماه 1392</t>
  </si>
  <si>
    <t>بهای خرید</t>
  </si>
  <si>
    <t>سکـه آذر ماه 1392</t>
  </si>
  <si>
    <t>ارزش روز پایان ماه</t>
  </si>
  <si>
    <t>سکه بهمن ماه 1392</t>
  </si>
  <si>
    <t>سکه اسفند ماه 1392</t>
  </si>
  <si>
    <t xml:space="preserve">موجودی اول دوره آذر ماه </t>
  </si>
  <si>
    <t>خرید طی آذر ماه</t>
  </si>
  <si>
    <t>فروش طی آذر ماه</t>
  </si>
  <si>
    <t>سکه اردیبهشت ماه 1393</t>
  </si>
  <si>
    <t>موجودی در پایان آذر  ماه 1392</t>
  </si>
  <si>
    <t xml:space="preserve">موجودی اول دوره دی ماه </t>
  </si>
  <si>
    <t>خرید طی دی ماه</t>
  </si>
  <si>
    <t>فروش طی دی ماه</t>
  </si>
  <si>
    <t xml:space="preserve">موجودی اول دوره مهر ماه </t>
  </si>
  <si>
    <t>خرید طی مهر ماه</t>
  </si>
  <si>
    <t>فروش طی مهر ماه</t>
  </si>
  <si>
    <t>موجودی در پایان مهر  ماه 1392</t>
  </si>
  <si>
    <t xml:space="preserve">موجودی اول دوره آبان ماه </t>
  </si>
  <si>
    <t>خرید طی آبان ماه</t>
  </si>
  <si>
    <t>فروش طی آبان ماه</t>
  </si>
  <si>
    <t>موجودی در پایان آبان  ماه 1392</t>
  </si>
  <si>
    <t xml:space="preserve">موجوبهمن اول دوره بهمن ماه </t>
  </si>
  <si>
    <t>خرید طی بهمن ماه</t>
  </si>
  <si>
    <t>فروش طی بهمن ماه</t>
  </si>
  <si>
    <t>موجودی در پایان بهمن  ماه 1392</t>
  </si>
  <si>
    <t>خرید طی اسفند ماه</t>
  </si>
  <si>
    <t>فروش طی اسفند ماه</t>
  </si>
  <si>
    <t>موجودی در پایان اسفند  ماه 1392</t>
  </si>
  <si>
    <t>سکه اردببهشت ماه 1393</t>
  </si>
  <si>
    <t xml:space="preserve">موجودی  اول دوره اسفند ماه </t>
  </si>
  <si>
    <t>موجودی در پایان دی  ماه 1392</t>
  </si>
  <si>
    <t>سکه آبان ماه 1393</t>
  </si>
  <si>
    <t>خلاصه گزارش معاملات آتی سکه از ابتدای مهر 1392 تا تاریخ 1392/12/29</t>
  </si>
  <si>
    <t xml:space="preserve">موجودی اول دوره فروردین  ماه </t>
  </si>
  <si>
    <t>خرید طی فروردین  ماه</t>
  </si>
  <si>
    <t>فروش طی فروردین  ماه</t>
  </si>
  <si>
    <t>موجودی در پایان فروردین   ماه 1393</t>
  </si>
  <si>
    <t xml:space="preserve">موجودی اول دوره اردیبهشت  ماه </t>
  </si>
  <si>
    <t>خرید طی اردیبهشت  ماه</t>
  </si>
  <si>
    <t>فروش طی اردیبهشت  ماه</t>
  </si>
  <si>
    <t>موجودی در پایان اردیبهشت   ماه 1393</t>
  </si>
  <si>
    <t xml:space="preserve">موجودی اول دوره خرداد  ماه </t>
  </si>
  <si>
    <t>خرید طی خرداد  ماه</t>
  </si>
  <si>
    <t>فروش طی خرداد  ماه</t>
  </si>
  <si>
    <t>موجودی در پایان خرداد   ماه 1393</t>
  </si>
  <si>
    <t xml:space="preserve">               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</si>
</sst>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 ;[Red]\(#,##0\ \)"/>
    <numFmt numFmtId="165" formatCode="_-* #,##0.0_-;_-* #,##0.0\-;_-* &quot;-&quot;??_-;_-@_-"/>
    <numFmt numFmtId="166" formatCode="_-* #,##0_-;_-* #,##0\-;_-* &quot;-&quot;??_-;_-@_-"/>
    <numFmt numFmtId="167" formatCode="#,#00.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B Roya"/>
      <family val="0"/>
    </font>
    <font>
      <b/>
      <sz val="14"/>
      <color indexed="40"/>
      <name val="B Roy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Roya"/>
      <family val="0"/>
    </font>
    <font>
      <b/>
      <sz val="14"/>
      <color rgb="FF00B0F0"/>
      <name val="B Roy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38" fillId="0" borderId="10" xfId="0" applyNumberFormat="1" applyFont="1" applyFill="1" applyBorder="1" applyAlignment="1">
      <alignment/>
    </xf>
    <xf numFmtId="164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right"/>
    </xf>
    <xf numFmtId="164" fontId="38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/>
    </xf>
    <xf numFmtId="164" fontId="3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38" fillId="13" borderId="10" xfId="0" applyNumberFormat="1" applyFont="1" applyFill="1" applyBorder="1" applyAlignment="1">
      <alignment/>
    </xf>
    <xf numFmtId="164" fontId="38" fillId="13" borderId="10" xfId="0" applyNumberFormat="1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38" fillId="0" borderId="11" xfId="0" applyNumberFormat="1" applyFont="1" applyFill="1" applyBorder="1" applyAlignment="1">
      <alignment/>
    </xf>
    <xf numFmtId="164" fontId="38" fillId="13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164" fontId="38" fillId="1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/>
    </xf>
    <xf numFmtId="0" fontId="38" fillId="16" borderId="12" xfId="0" applyFont="1" applyFill="1" applyBorder="1" applyAlignment="1">
      <alignment horizontal="center"/>
    </xf>
    <xf numFmtId="0" fontId="38" fillId="16" borderId="13" xfId="0" applyFont="1" applyFill="1" applyBorder="1" applyAlignment="1">
      <alignment horizontal="center"/>
    </xf>
    <xf numFmtId="0" fontId="38" fillId="16" borderId="14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14" xfId="0" applyFont="1" applyFill="1" applyBorder="1" applyAlignment="1">
      <alignment horizontal="center"/>
    </xf>
    <xf numFmtId="0" fontId="38" fillId="18" borderId="10" xfId="0" applyFont="1" applyFill="1" applyBorder="1" applyAlignment="1">
      <alignment horizontal="center"/>
    </xf>
    <xf numFmtId="0" fontId="38" fillId="36" borderId="10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/>
    </xf>
    <xf numFmtId="0" fontId="38" fillId="35" borderId="13" xfId="0" applyFont="1" applyFill="1" applyBorder="1" applyAlignment="1">
      <alignment horizontal="center"/>
    </xf>
    <xf numFmtId="0" fontId="38" fillId="35" borderId="14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7" borderId="12" xfId="0" applyFont="1" applyFill="1" applyBorder="1" applyAlignment="1">
      <alignment horizontal="center"/>
    </xf>
    <xf numFmtId="0" fontId="38" fillId="37" borderId="13" xfId="0" applyFont="1" applyFill="1" applyBorder="1" applyAlignment="1">
      <alignment horizontal="center"/>
    </xf>
    <xf numFmtId="0" fontId="38" fillId="37" borderId="14" xfId="0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6" borderId="12" xfId="0" applyFont="1" applyFill="1" applyBorder="1" applyAlignment="1">
      <alignment horizontal="center"/>
    </xf>
    <xf numFmtId="0" fontId="38" fillId="36" borderId="13" xfId="0" applyFont="1" applyFill="1" applyBorder="1" applyAlignment="1">
      <alignment horizontal="center"/>
    </xf>
    <xf numFmtId="0" fontId="38" fillId="36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rightToLeft="1" tabSelected="1" zoomScalePageLayoutView="0" workbookViewId="0" topLeftCell="I49">
      <selection activeCell="P75" sqref="P75"/>
    </sheetView>
  </sheetViews>
  <sheetFormatPr defaultColWidth="9.140625" defaultRowHeight="15"/>
  <cols>
    <col min="1" max="1" width="18.28125" style="0" customWidth="1"/>
    <col min="2" max="2" width="9.140625" style="10" customWidth="1"/>
    <col min="3" max="3" width="10.140625" style="10" bestFit="1" customWidth="1"/>
    <col min="4" max="4" width="13.57421875" style="10" bestFit="1" customWidth="1"/>
    <col min="5" max="5" width="9.140625" style="10" customWidth="1"/>
    <col min="6" max="6" width="11.140625" style="10" bestFit="1" customWidth="1"/>
    <col min="7" max="7" width="13.57421875" style="10" bestFit="1" customWidth="1"/>
    <col min="8" max="8" width="9.140625" style="10" customWidth="1"/>
    <col min="9" max="10" width="13.57421875" style="10" bestFit="1" customWidth="1"/>
    <col min="11" max="11" width="14.57421875" style="10" bestFit="1" customWidth="1"/>
    <col min="12" max="12" width="9.140625" style="10" customWidth="1"/>
    <col min="13" max="13" width="10.140625" style="10" bestFit="1" customWidth="1"/>
    <col min="14" max="15" width="13.57421875" style="10" bestFit="1" customWidth="1"/>
    <col min="16" max="16" width="14.57421875" style="10" bestFit="1" customWidth="1"/>
  </cols>
  <sheetData>
    <row r="1" spans="1:16" ht="25.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1:16" ht="20.25">
      <c r="A3" s="31" t="s">
        <v>25</v>
      </c>
      <c r="B3" s="32"/>
      <c r="C3" s="32"/>
      <c r="D3" s="33"/>
      <c r="E3" s="34" t="s">
        <v>26</v>
      </c>
      <c r="F3" s="34"/>
      <c r="G3" s="34"/>
      <c r="H3" s="34" t="s">
        <v>27</v>
      </c>
      <c r="I3" s="34"/>
      <c r="J3" s="34"/>
      <c r="K3" s="34"/>
      <c r="L3" s="34" t="s">
        <v>28</v>
      </c>
      <c r="M3" s="34"/>
      <c r="N3" s="34"/>
      <c r="O3" s="34"/>
      <c r="P3" s="34"/>
    </row>
    <row r="4" spans="1:16" ht="20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12</v>
      </c>
      <c r="G4" s="7" t="s">
        <v>6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4</v>
      </c>
      <c r="M4" s="7" t="s">
        <v>8</v>
      </c>
      <c r="N4" s="7" t="s">
        <v>2</v>
      </c>
      <c r="O4" s="7" t="s">
        <v>14</v>
      </c>
      <c r="P4" s="7" t="s">
        <v>9</v>
      </c>
    </row>
    <row r="5" spans="1:17" ht="20.25">
      <c r="A5" s="3" t="s">
        <v>11</v>
      </c>
      <c r="B5" s="8">
        <v>280</v>
      </c>
      <c r="C5" s="9">
        <v>9381930</v>
      </c>
      <c r="D5" s="9">
        <f>C5*B5*10</f>
        <v>26269404000</v>
      </c>
      <c r="E5" s="8"/>
      <c r="F5" s="9"/>
      <c r="G5" s="9"/>
      <c r="H5" s="8">
        <v>20</v>
      </c>
      <c r="I5" s="9">
        <f>9701500*H5*10</f>
        <v>1940300000</v>
      </c>
      <c r="J5" s="9">
        <f>C5*H5*10</f>
        <v>1876386000</v>
      </c>
      <c r="K5" s="9">
        <f>I5-J5</f>
        <v>63914000</v>
      </c>
      <c r="L5" s="18">
        <f>B5+E5-H5</f>
        <v>260</v>
      </c>
      <c r="M5" s="9">
        <v>9698913</v>
      </c>
      <c r="N5" s="9">
        <f>D5/B5*L5</f>
        <v>24393018000</v>
      </c>
      <c r="O5" s="9">
        <f>M5*L5*10</f>
        <v>25217173800</v>
      </c>
      <c r="P5" s="9">
        <f>O5-N5</f>
        <v>824155800</v>
      </c>
      <c r="Q5" s="5"/>
    </row>
    <row r="6" spans="1:17" ht="20.25">
      <c r="A6" s="4" t="s">
        <v>13</v>
      </c>
      <c r="B6" s="9">
        <v>300</v>
      </c>
      <c r="C6" s="9">
        <v>9607975</v>
      </c>
      <c r="D6" s="9">
        <f>C6*B6*10</f>
        <v>28823925000</v>
      </c>
      <c r="E6" s="9"/>
      <c r="F6" s="9"/>
      <c r="G6" s="9"/>
      <c r="H6" s="9">
        <v>20</v>
      </c>
      <c r="I6" s="9">
        <f>9993750*H6*10</f>
        <v>1998750000</v>
      </c>
      <c r="J6" s="9">
        <f>C6*H6*10</f>
        <v>1921595000</v>
      </c>
      <c r="K6" s="9">
        <f>I6-J6</f>
        <v>77155000</v>
      </c>
      <c r="L6" s="18">
        <f>B6+E6-H6</f>
        <v>280</v>
      </c>
      <c r="M6" s="9">
        <v>9861917</v>
      </c>
      <c r="N6" s="9">
        <f>D6/B6*L6</f>
        <v>26902330000</v>
      </c>
      <c r="O6" s="9">
        <f>M6*L6*10</f>
        <v>27613367600</v>
      </c>
      <c r="P6" s="9">
        <f>O6-N6</f>
        <v>711037600</v>
      </c>
      <c r="Q6" s="5"/>
    </row>
    <row r="7" spans="1:17" ht="20.25">
      <c r="A7" s="11" t="s">
        <v>10</v>
      </c>
      <c r="B7" s="12">
        <f>B6+B5</f>
        <v>580</v>
      </c>
      <c r="C7" s="12">
        <f>SUM(C6:C6)</f>
        <v>9607975</v>
      </c>
      <c r="D7" s="12">
        <f>D6+D5</f>
        <v>55093329000</v>
      </c>
      <c r="E7" s="12">
        <f>SUM(E5:E6)</f>
        <v>0</v>
      </c>
      <c r="F7" s="12">
        <f>SUM(F5:F6)</f>
        <v>0</v>
      </c>
      <c r="G7" s="12">
        <f>SUM(G5:G6)</f>
        <v>0</v>
      </c>
      <c r="H7" s="12">
        <f>SUM(H5:H6)</f>
        <v>40</v>
      </c>
      <c r="I7" s="12">
        <f aca="true" t="shared" si="0" ref="I7:P7">SUM(I5:I6)</f>
        <v>3939050000</v>
      </c>
      <c r="J7" s="12">
        <f t="shared" si="0"/>
        <v>3797981000</v>
      </c>
      <c r="K7" s="12">
        <f t="shared" si="0"/>
        <v>141069000</v>
      </c>
      <c r="L7" s="19">
        <f t="shared" si="0"/>
        <v>540</v>
      </c>
      <c r="M7" s="12">
        <f t="shared" si="0"/>
        <v>19560830</v>
      </c>
      <c r="N7" s="12">
        <f t="shared" si="0"/>
        <v>51295348000</v>
      </c>
      <c r="O7" s="12">
        <f t="shared" si="0"/>
        <v>52830541400</v>
      </c>
      <c r="P7" s="12">
        <f t="shared" si="0"/>
        <v>1535193400</v>
      </c>
      <c r="Q7" s="5"/>
    </row>
    <row r="9" spans="1:16" ht="20.25">
      <c r="A9" s="36" t="s">
        <v>29</v>
      </c>
      <c r="B9" s="37"/>
      <c r="C9" s="37"/>
      <c r="D9" s="38"/>
      <c r="E9" s="26" t="s">
        <v>30</v>
      </c>
      <c r="F9" s="26"/>
      <c r="G9" s="26"/>
      <c r="H9" s="26" t="s">
        <v>31</v>
      </c>
      <c r="I9" s="26"/>
      <c r="J9" s="26"/>
      <c r="K9" s="26"/>
      <c r="L9" s="26" t="s">
        <v>32</v>
      </c>
      <c r="M9" s="26"/>
      <c r="N9" s="26"/>
      <c r="O9" s="26"/>
      <c r="P9" s="26"/>
    </row>
    <row r="10" spans="1:16" ht="2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12</v>
      </c>
      <c r="G10" s="7" t="s">
        <v>6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4</v>
      </c>
      <c r="M10" s="7" t="s">
        <v>8</v>
      </c>
      <c r="N10" s="7" t="s">
        <v>2</v>
      </c>
      <c r="O10" s="7" t="s">
        <v>14</v>
      </c>
      <c r="P10" s="7" t="s">
        <v>9</v>
      </c>
    </row>
    <row r="11" spans="1:17" ht="20.25">
      <c r="A11" s="3" t="s">
        <v>11</v>
      </c>
      <c r="B11" s="8">
        <v>260</v>
      </c>
      <c r="C11" s="9">
        <f>M5</f>
        <v>9698913</v>
      </c>
      <c r="D11" s="9">
        <f>C11*B11*10</f>
        <v>25217173800</v>
      </c>
      <c r="E11" s="8"/>
      <c r="F11" s="9"/>
      <c r="G11" s="9"/>
      <c r="H11" s="8">
        <v>260</v>
      </c>
      <c r="I11" s="9">
        <f>ROUND(9583365.3846*H11*10,0)</f>
        <v>24916750000</v>
      </c>
      <c r="J11" s="9">
        <f>C11*H11*10</f>
        <v>25217173800</v>
      </c>
      <c r="K11" s="9">
        <f>I11-J11</f>
        <v>-300423800</v>
      </c>
      <c r="L11" s="18">
        <f>B11+E11-H11</f>
        <v>0</v>
      </c>
      <c r="M11" s="9">
        <v>0</v>
      </c>
      <c r="N11" s="9">
        <f>D11/B11*L11</f>
        <v>0</v>
      </c>
      <c r="O11" s="9">
        <f>M11*L11*10</f>
        <v>0</v>
      </c>
      <c r="P11" s="9">
        <f>O11-N11</f>
        <v>0</v>
      </c>
      <c r="Q11" s="5"/>
    </row>
    <row r="12" spans="1:17" ht="20.25">
      <c r="A12" s="4" t="s">
        <v>13</v>
      </c>
      <c r="B12" s="9">
        <v>280</v>
      </c>
      <c r="C12" s="9">
        <f>M6</f>
        <v>9861917</v>
      </c>
      <c r="D12" s="9">
        <f>C12*B12*10</f>
        <v>27613367600</v>
      </c>
      <c r="E12" s="9"/>
      <c r="F12" s="9"/>
      <c r="G12" s="9"/>
      <c r="H12" s="9">
        <v>80</v>
      </c>
      <c r="I12" s="9">
        <f>ROUND(9925375*H12*10,0)</f>
        <v>7940300000</v>
      </c>
      <c r="J12" s="9">
        <f>C12*H12*10</f>
        <v>7889533600</v>
      </c>
      <c r="K12" s="9">
        <f>I12-J12</f>
        <v>50766400</v>
      </c>
      <c r="L12" s="18">
        <f>B12+E12-H12</f>
        <v>200</v>
      </c>
      <c r="M12" s="9">
        <v>9120532</v>
      </c>
      <c r="N12" s="9">
        <f>D12/B12*L12</f>
        <v>19723834000</v>
      </c>
      <c r="O12" s="9">
        <f>M12*L12*10</f>
        <v>18241064000</v>
      </c>
      <c r="P12" s="9">
        <f>O12-N12</f>
        <v>-1482770000</v>
      </c>
      <c r="Q12" s="5"/>
    </row>
    <row r="13" spans="1:17" ht="20.25">
      <c r="A13" s="4" t="s">
        <v>15</v>
      </c>
      <c r="B13" s="9">
        <v>0</v>
      </c>
      <c r="C13" s="9"/>
      <c r="D13" s="9"/>
      <c r="E13" s="9">
        <v>100</v>
      </c>
      <c r="F13" s="9">
        <v>10537450</v>
      </c>
      <c r="G13" s="9">
        <f>F13*E13*10</f>
        <v>10537450000</v>
      </c>
      <c r="H13" s="9"/>
      <c r="I13" s="9"/>
      <c r="J13" s="9"/>
      <c r="K13" s="9"/>
      <c r="L13" s="18">
        <v>100</v>
      </c>
      <c r="M13" s="9">
        <v>9522710</v>
      </c>
      <c r="N13" s="9">
        <f>G13</f>
        <v>10537450000</v>
      </c>
      <c r="O13" s="9">
        <f>M13*L13*10</f>
        <v>9522710000</v>
      </c>
      <c r="P13" s="9">
        <f>O13-N13</f>
        <v>-1014740000</v>
      </c>
      <c r="Q13" s="5"/>
    </row>
    <row r="14" spans="1:17" ht="20.25">
      <c r="A14" s="4" t="s">
        <v>16</v>
      </c>
      <c r="B14" s="9">
        <v>0</v>
      </c>
      <c r="C14" s="9"/>
      <c r="D14" s="9"/>
      <c r="E14" s="9">
        <v>100</v>
      </c>
      <c r="F14" s="9">
        <v>9917200</v>
      </c>
      <c r="G14" s="9">
        <f>F14*E14*10</f>
        <v>9917200000</v>
      </c>
      <c r="H14" s="9"/>
      <c r="I14" s="9"/>
      <c r="J14" s="9"/>
      <c r="K14" s="9"/>
      <c r="L14" s="18">
        <v>100</v>
      </c>
      <c r="M14" s="9">
        <v>9773496</v>
      </c>
      <c r="N14" s="9">
        <f>G14</f>
        <v>9917200000</v>
      </c>
      <c r="O14" s="9">
        <f>M14*L14*10</f>
        <v>9773496000</v>
      </c>
      <c r="P14" s="9">
        <f>O14-N14</f>
        <v>-143704000</v>
      </c>
      <c r="Q14" s="5"/>
    </row>
    <row r="15" spans="1:17" ht="20.25">
      <c r="A15" s="11" t="s">
        <v>10</v>
      </c>
      <c r="B15" s="12">
        <f aca="true" t="shared" si="1" ref="B15:P15">SUM(B11:B14)</f>
        <v>540</v>
      </c>
      <c r="C15" s="12">
        <f t="shared" si="1"/>
        <v>19560830</v>
      </c>
      <c r="D15" s="12">
        <f t="shared" si="1"/>
        <v>52830541400</v>
      </c>
      <c r="E15" s="12">
        <f t="shared" si="1"/>
        <v>200</v>
      </c>
      <c r="F15" s="12">
        <f t="shared" si="1"/>
        <v>20454650</v>
      </c>
      <c r="G15" s="12">
        <f t="shared" si="1"/>
        <v>20454650000</v>
      </c>
      <c r="H15" s="12">
        <f t="shared" si="1"/>
        <v>340</v>
      </c>
      <c r="I15" s="12">
        <f t="shared" si="1"/>
        <v>32857050000</v>
      </c>
      <c r="J15" s="12">
        <f t="shared" si="1"/>
        <v>33106707400</v>
      </c>
      <c r="K15" s="12">
        <f t="shared" si="1"/>
        <v>-249657400</v>
      </c>
      <c r="L15" s="19">
        <f t="shared" si="1"/>
        <v>400</v>
      </c>
      <c r="M15" s="12">
        <f t="shared" si="1"/>
        <v>28416738</v>
      </c>
      <c r="N15" s="12">
        <f t="shared" si="1"/>
        <v>40178484000</v>
      </c>
      <c r="O15" s="12">
        <f t="shared" si="1"/>
        <v>37537270000</v>
      </c>
      <c r="P15" s="12">
        <f t="shared" si="1"/>
        <v>-2641214000</v>
      </c>
      <c r="Q15" s="5"/>
    </row>
    <row r="17" spans="1:16" ht="20.25">
      <c r="A17" s="47" t="s">
        <v>17</v>
      </c>
      <c r="B17" s="48"/>
      <c r="C17" s="48"/>
      <c r="D17" s="49"/>
      <c r="E17" s="35" t="s">
        <v>18</v>
      </c>
      <c r="F17" s="35"/>
      <c r="G17" s="35"/>
      <c r="H17" s="35" t="s">
        <v>19</v>
      </c>
      <c r="I17" s="35"/>
      <c r="J17" s="35"/>
      <c r="K17" s="35"/>
      <c r="L17" s="35" t="s">
        <v>21</v>
      </c>
      <c r="M17" s="35"/>
      <c r="N17" s="35"/>
      <c r="O17" s="35"/>
      <c r="P17" s="35"/>
    </row>
    <row r="18" spans="1:16" ht="20.25">
      <c r="A18" s="6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12</v>
      </c>
      <c r="G18" s="7" t="s">
        <v>6</v>
      </c>
      <c r="H18" s="7" t="s">
        <v>4</v>
      </c>
      <c r="I18" s="7" t="s">
        <v>5</v>
      </c>
      <c r="J18" s="7" t="s">
        <v>6</v>
      </c>
      <c r="K18" s="7" t="s">
        <v>7</v>
      </c>
      <c r="L18" s="7" t="s">
        <v>4</v>
      </c>
      <c r="M18" s="7" t="s">
        <v>8</v>
      </c>
      <c r="N18" s="7" t="s">
        <v>2</v>
      </c>
      <c r="O18" s="7" t="s">
        <v>14</v>
      </c>
      <c r="P18" s="7" t="s">
        <v>9</v>
      </c>
    </row>
    <row r="19" spans="1:16" ht="20.25">
      <c r="A19" s="4" t="s">
        <v>13</v>
      </c>
      <c r="B19" s="9">
        <v>200</v>
      </c>
      <c r="C19" s="9">
        <f>D19/B19/10</f>
        <v>9120532</v>
      </c>
      <c r="D19" s="9">
        <f>O12</f>
        <v>18241064000</v>
      </c>
      <c r="E19" s="9"/>
      <c r="F19" s="9"/>
      <c r="G19" s="9"/>
      <c r="H19" s="9">
        <v>200</v>
      </c>
      <c r="I19" s="9">
        <f>8598125*H19*10</f>
        <v>17196250000</v>
      </c>
      <c r="J19" s="9">
        <f>D19</f>
        <v>18241064000</v>
      </c>
      <c r="K19" s="9">
        <f>I19-J19-29400000</f>
        <v>-1074214000</v>
      </c>
      <c r="L19" s="18">
        <f>B19+E19-H19</f>
        <v>0</v>
      </c>
      <c r="M19" s="9">
        <v>0</v>
      </c>
      <c r="N19" s="9">
        <v>0</v>
      </c>
      <c r="O19" s="9">
        <f>M19*L19*10</f>
        <v>0</v>
      </c>
      <c r="P19" s="9">
        <f>O19-N19</f>
        <v>0</v>
      </c>
    </row>
    <row r="20" spans="1:16" ht="20.25">
      <c r="A20" s="4" t="s">
        <v>15</v>
      </c>
      <c r="B20" s="9">
        <v>100</v>
      </c>
      <c r="C20" s="9">
        <f>D20/B20/10</f>
        <v>9522710</v>
      </c>
      <c r="D20" s="9">
        <f>O13</f>
        <v>9522710000</v>
      </c>
      <c r="E20" s="9"/>
      <c r="F20" s="9"/>
      <c r="G20" s="9"/>
      <c r="H20" s="9"/>
      <c r="I20" s="9"/>
      <c r="J20" s="9"/>
      <c r="K20" s="9"/>
      <c r="L20" s="18">
        <v>100</v>
      </c>
      <c r="M20" s="9">
        <v>8672712</v>
      </c>
      <c r="N20" s="9">
        <f>D20</f>
        <v>9522710000</v>
      </c>
      <c r="O20" s="9">
        <f>M20*L20*10</f>
        <v>8672712000</v>
      </c>
      <c r="P20" s="9">
        <f>O20-N20</f>
        <v>-849998000</v>
      </c>
    </row>
    <row r="21" spans="1:16" ht="20.25">
      <c r="A21" s="4" t="s">
        <v>16</v>
      </c>
      <c r="B21" s="9">
        <v>100</v>
      </c>
      <c r="C21" s="9">
        <f>D21/B21/10</f>
        <v>9773496</v>
      </c>
      <c r="D21" s="9">
        <f>O14</f>
        <v>9773496000</v>
      </c>
      <c r="E21" s="9"/>
      <c r="F21" s="9"/>
      <c r="G21" s="9"/>
      <c r="H21" s="9"/>
      <c r="I21" s="9"/>
      <c r="J21" s="9"/>
      <c r="K21" s="9"/>
      <c r="L21" s="18">
        <v>100</v>
      </c>
      <c r="M21" s="9">
        <v>8788385</v>
      </c>
      <c r="N21" s="9">
        <f>D21</f>
        <v>9773496000</v>
      </c>
      <c r="O21" s="9">
        <f>M21*L21*10</f>
        <v>8788385000</v>
      </c>
      <c r="P21" s="9">
        <f>O21-N21</f>
        <v>-985111000</v>
      </c>
    </row>
    <row r="22" spans="1:16" ht="20.25">
      <c r="A22" s="4" t="s">
        <v>20</v>
      </c>
      <c r="B22" s="9"/>
      <c r="C22" s="9"/>
      <c r="D22" s="9"/>
      <c r="E22" s="9">
        <v>200</v>
      </c>
      <c r="F22" s="9">
        <v>9237625</v>
      </c>
      <c r="G22" s="9">
        <f>F22*E22*10</f>
        <v>18475250000</v>
      </c>
      <c r="H22" s="9"/>
      <c r="I22" s="9"/>
      <c r="J22" s="9"/>
      <c r="K22" s="9"/>
      <c r="L22" s="20">
        <f>E22</f>
        <v>200</v>
      </c>
      <c r="M22" s="9">
        <v>9008410</v>
      </c>
      <c r="N22" s="9">
        <f>G22</f>
        <v>18475250000</v>
      </c>
      <c r="O22" s="9">
        <f>M22*L22*10</f>
        <v>18016820000</v>
      </c>
      <c r="P22" s="9">
        <f>O22-N22</f>
        <v>-458430000</v>
      </c>
    </row>
    <row r="23" spans="1:16" ht="20.25">
      <c r="A23" s="11" t="s">
        <v>10</v>
      </c>
      <c r="B23" s="12">
        <f aca="true" t="shared" si="2" ref="B23:P23">SUM(B19:B22)</f>
        <v>400</v>
      </c>
      <c r="C23" s="12">
        <f t="shared" si="2"/>
        <v>28416738</v>
      </c>
      <c r="D23" s="12">
        <f t="shared" si="2"/>
        <v>37537270000</v>
      </c>
      <c r="E23" s="12">
        <f t="shared" si="2"/>
        <v>200</v>
      </c>
      <c r="F23" s="12">
        <f t="shared" si="2"/>
        <v>9237625</v>
      </c>
      <c r="G23" s="12">
        <f t="shared" si="2"/>
        <v>18475250000</v>
      </c>
      <c r="H23" s="12">
        <f t="shared" si="2"/>
        <v>200</v>
      </c>
      <c r="I23" s="12">
        <f t="shared" si="2"/>
        <v>17196250000</v>
      </c>
      <c r="J23" s="12">
        <f t="shared" si="2"/>
        <v>18241064000</v>
      </c>
      <c r="K23" s="12">
        <f t="shared" si="2"/>
        <v>-1074214000</v>
      </c>
      <c r="L23" s="19">
        <f t="shared" si="2"/>
        <v>400</v>
      </c>
      <c r="M23" s="12">
        <f t="shared" si="2"/>
        <v>26469507</v>
      </c>
      <c r="N23" s="12">
        <f t="shared" si="2"/>
        <v>37771456000</v>
      </c>
      <c r="O23" s="12">
        <f t="shared" si="2"/>
        <v>35477917000</v>
      </c>
      <c r="P23" s="12">
        <f t="shared" si="2"/>
        <v>-2293539000</v>
      </c>
    </row>
    <row r="25" spans="1:16" ht="20.25">
      <c r="A25" s="39" t="s">
        <v>22</v>
      </c>
      <c r="B25" s="40"/>
      <c r="C25" s="40"/>
      <c r="D25" s="41"/>
      <c r="E25" s="25" t="s">
        <v>23</v>
      </c>
      <c r="F25" s="25"/>
      <c r="G25" s="25"/>
      <c r="H25" s="25" t="s">
        <v>24</v>
      </c>
      <c r="I25" s="25"/>
      <c r="J25" s="25"/>
      <c r="K25" s="25"/>
      <c r="L25" s="25" t="s">
        <v>42</v>
      </c>
      <c r="M25" s="25"/>
      <c r="N25" s="25"/>
      <c r="O25" s="25"/>
      <c r="P25" s="25"/>
    </row>
    <row r="26" spans="1:16" ht="20.25">
      <c r="A26" s="6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12</v>
      </c>
      <c r="G26" s="6" t="s">
        <v>6</v>
      </c>
      <c r="H26" s="6" t="s">
        <v>4</v>
      </c>
      <c r="I26" s="6" t="s">
        <v>5</v>
      </c>
      <c r="J26" s="6" t="s">
        <v>6</v>
      </c>
      <c r="K26" s="6" t="s">
        <v>7</v>
      </c>
      <c r="L26" s="6" t="s">
        <v>4</v>
      </c>
      <c r="M26" s="6" t="s">
        <v>8</v>
      </c>
      <c r="N26" s="6" t="s">
        <v>2</v>
      </c>
      <c r="O26" s="6" t="s">
        <v>14</v>
      </c>
      <c r="P26" s="6" t="s">
        <v>9</v>
      </c>
    </row>
    <row r="27" spans="1:16" ht="20.25">
      <c r="A27" s="4" t="s">
        <v>15</v>
      </c>
      <c r="B27" s="1">
        <v>100</v>
      </c>
      <c r="C27" s="1">
        <f>D27/B27/10</f>
        <v>8672712</v>
      </c>
      <c r="D27" s="1">
        <v>8672712000</v>
      </c>
      <c r="E27" s="1"/>
      <c r="F27" s="1"/>
      <c r="G27" s="1"/>
      <c r="H27" s="1"/>
      <c r="I27" s="2"/>
      <c r="J27" s="1"/>
      <c r="K27" s="4"/>
      <c r="L27" s="2">
        <f>B27+E27-H27</f>
        <v>100</v>
      </c>
      <c r="M27" s="1">
        <v>8557522</v>
      </c>
      <c r="N27" s="1">
        <f>G27+D27+J27</f>
        <v>8672712000</v>
      </c>
      <c r="O27" s="1">
        <f>M27*L27*10</f>
        <v>8557522000</v>
      </c>
      <c r="P27" s="1">
        <f>O27-N27</f>
        <v>-115190000</v>
      </c>
    </row>
    <row r="28" spans="1:16" ht="20.25">
      <c r="A28" s="4" t="s">
        <v>16</v>
      </c>
      <c r="B28" s="1">
        <v>100</v>
      </c>
      <c r="C28" s="1">
        <f>D28/B28/10</f>
        <v>8788385</v>
      </c>
      <c r="D28" s="1">
        <v>8788385000</v>
      </c>
      <c r="E28" s="1"/>
      <c r="F28" s="1"/>
      <c r="G28" s="1"/>
      <c r="H28" s="1"/>
      <c r="I28" s="2"/>
      <c r="J28" s="1"/>
      <c r="K28" s="4"/>
      <c r="L28" s="2">
        <f>B28+E28-H28</f>
        <v>100</v>
      </c>
      <c r="M28" s="1">
        <v>8658515</v>
      </c>
      <c r="N28" s="1">
        <f>G28+D28+J28</f>
        <v>8788385000</v>
      </c>
      <c r="O28" s="1">
        <f>M28*L28*10</f>
        <v>8658515000</v>
      </c>
      <c r="P28" s="1">
        <f>O28-N28</f>
        <v>-129870000</v>
      </c>
    </row>
    <row r="29" spans="1:16" ht="20.25">
      <c r="A29" s="4" t="s">
        <v>20</v>
      </c>
      <c r="B29" s="1">
        <v>200</v>
      </c>
      <c r="C29" s="1">
        <f>D29/B29/10</f>
        <v>9008410</v>
      </c>
      <c r="D29" s="1">
        <v>18016820000</v>
      </c>
      <c r="E29" s="1">
        <v>100</v>
      </c>
      <c r="F29" s="1">
        <v>9191500</v>
      </c>
      <c r="G29" s="1">
        <f>F29*E29*10</f>
        <v>9191500000</v>
      </c>
      <c r="H29" s="1"/>
      <c r="I29" s="2"/>
      <c r="J29" s="1"/>
      <c r="K29" s="4"/>
      <c r="L29" s="2">
        <f>B29+E29-H29</f>
        <v>300</v>
      </c>
      <c r="M29" s="1">
        <v>8854768</v>
      </c>
      <c r="N29" s="1">
        <f>G29+D29+J29</f>
        <v>27208320000</v>
      </c>
      <c r="O29" s="1">
        <f>M29*L29*10</f>
        <v>26564304000</v>
      </c>
      <c r="P29" s="1">
        <f>O29-N29-3000000</f>
        <v>-647016000</v>
      </c>
    </row>
    <row r="30" spans="1:16" ht="20.25">
      <c r="A30" s="11" t="s">
        <v>10</v>
      </c>
      <c r="B30" s="11">
        <f aca="true" t="shared" si="3" ref="B30:P30">SUM(B27:B29)</f>
        <v>400</v>
      </c>
      <c r="C30" s="11">
        <f t="shared" si="3"/>
        <v>26469507</v>
      </c>
      <c r="D30" s="11">
        <f t="shared" si="3"/>
        <v>35477917000</v>
      </c>
      <c r="E30" s="11">
        <f t="shared" si="3"/>
        <v>100</v>
      </c>
      <c r="F30" s="11">
        <f t="shared" si="3"/>
        <v>9191500</v>
      </c>
      <c r="G30" s="11">
        <f t="shared" si="3"/>
        <v>9191500000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7">
        <f t="shared" si="3"/>
        <v>500</v>
      </c>
      <c r="M30" s="11">
        <f t="shared" si="3"/>
        <v>26070805</v>
      </c>
      <c r="N30" s="11">
        <f>SUM(N27:N29)</f>
        <v>44669417000</v>
      </c>
      <c r="O30" s="11">
        <f t="shared" si="3"/>
        <v>43780341000</v>
      </c>
      <c r="P30" s="11">
        <f t="shared" si="3"/>
        <v>-892076000</v>
      </c>
    </row>
    <row r="32" spans="1:16" ht="20.25">
      <c r="A32" s="28" t="s">
        <v>33</v>
      </c>
      <c r="B32" s="29"/>
      <c r="C32" s="29"/>
      <c r="D32" s="30"/>
      <c r="E32" s="27" t="s">
        <v>34</v>
      </c>
      <c r="F32" s="27"/>
      <c r="G32" s="27"/>
      <c r="H32" s="27" t="s">
        <v>35</v>
      </c>
      <c r="I32" s="27"/>
      <c r="J32" s="27"/>
      <c r="K32" s="27"/>
      <c r="L32" s="27" t="s">
        <v>36</v>
      </c>
      <c r="M32" s="27"/>
      <c r="N32" s="27"/>
      <c r="O32" s="27"/>
      <c r="P32" s="27"/>
    </row>
    <row r="33" spans="1:16" ht="20.25">
      <c r="A33" s="13" t="s">
        <v>0</v>
      </c>
      <c r="B33" s="13" t="s">
        <v>1</v>
      </c>
      <c r="C33" s="13" t="s">
        <v>2</v>
      </c>
      <c r="D33" s="13" t="s">
        <v>3</v>
      </c>
      <c r="E33" s="13" t="s">
        <v>4</v>
      </c>
      <c r="F33" s="13" t="s">
        <v>12</v>
      </c>
      <c r="G33" s="13" t="s">
        <v>6</v>
      </c>
      <c r="H33" s="13" t="s">
        <v>4</v>
      </c>
      <c r="I33" s="13" t="s">
        <v>5</v>
      </c>
      <c r="J33" s="13" t="s">
        <v>6</v>
      </c>
      <c r="K33" s="13" t="s">
        <v>7</v>
      </c>
      <c r="L33" s="13" t="s">
        <v>4</v>
      </c>
      <c r="M33" s="13" t="s">
        <v>8</v>
      </c>
      <c r="N33" s="13" t="s">
        <v>2</v>
      </c>
      <c r="O33" s="13" t="s">
        <v>14</v>
      </c>
      <c r="P33" s="13" t="s">
        <v>9</v>
      </c>
    </row>
    <row r="34" spans="1:16" ht="20.25">
      <c r="A34" s="4" t="s">
        <v>15</v>
      </c>
      <c r="B34" s="1">
        <v>100</v>
      </c>
      <c r="C34" s="1">
        <v>8557522</v>
      </c>
      <c r="D34" s="1">
        <f>C34*B34*10</f>
        <v>8557522000</v>
      </c>
      <c r="E34" s="1"/>
      <c r="F34" s="1"/>
      <c r="G34" s="1"/>
      <c r="H34" s="1">
        <v>100</v>
      </c>
      <c r="I34" s="2">
        <f>8737500000-12951760</f>
        <v>8724548240</v>
      </c>
      <c r="J34" s="1">
        <f>D34</f>
        <v>8557522000</v>
      </c>
      <c r="K34" s="4">
        <f>I34-J34</f>
        <v>167026240</v>
      </c>
      <c r="L34" s="2">
        <f>B34+E34-H34</f>
        <v>0</v>
      </c>
      <c r="M34" s="1">
        <v>8817649</v>
      </c>
      <c r="N34" s="1">
        <v>0</v>
      </c>
      <c r="O34" s="1">
        <f>M34*L34*10</f>
        <v>0</v>
      </c>
      <c r="P34" s="1">
        <f>O34-N34</f>
        <v>0</v>
      </c>
    </row>
    <row r="35" spans="1:16" ht="20.25">
      <c r="A35" s="4" t="s">
        <v>16</v>
      </c>
      <c r="B35" s="1">
        <v>100</v>
      </c>
      <c r="C35" s="1">
        <v>8658515</v>
      </c>
      <c r="D35" s="1">
        <f>C35*B35*10</f>
        <v>8658515000</v>
      </c>
      <c r="E35" s="1"/>
      <c r="F35" s="1"/>
      <c r="G35" s="1"/>
      <c r="H35" s="1"/>
      <c r="I35" s="2"/>
      <c r="J35" s="1"/>
      <c r="K35" s="4"/>
      <c r="L35" s="2">
        <f>B35+E35-H35</f>
        <v>100</v>
      </c>
      <c r="M35" s="1">
        <v>9492538</v>
      </c>
      <c r="N35" s="1">
        <f>G35+D35+J35</f>
        <v>8658515000</v>
      </c>
      <c r="O35" s="1">
        <f>M35*L35*10</f>
        <v>9492538000</v>
      </c>
      <c r="P35" s="1">
        <f>O35-N35</f>
        <v>834023000</v>
      </c>
    </row>
    <row r="36" spans="1:16" ht="20.25">
      <c r="A36" s="4" t="s">
        <v>40</v>
      </c>
      <c r="B36" s="1">
        <v>300</v>
      </c>
      <c r="C36" s="1">
        <v>8854768</v>
      </c>
      <c r="D36" s="1">
        <f>C36*B36*10</f>
        <v>26564304000</v>
      </c>
      <c r="E36" s="1"/>
      <c r="F36" s="1"/>
      <c r="G36" s="1"/>
      <c r="H36" s="1"/>
      <c r="I36" s="2"/>
      <c r="J36" s="1"/>
      <c r="K36" s="4"/>
      <c r="L36" s="2">
        <f>B36+E36-H36</f>
        <v>300</v>
      </c>
      <c r="M36" s="1">
        <v>9806109</v>
      </c>
      <c r="N36" s="1">
        <f>G36+D36+J36</f>
        <v>26564304000</v>
      </c>
      <c r="O36" s="1">
        <f>M36*L36*10</f>
        <v>29418327000</v>
      </c>
      <c r="P36" s="1">
        <f>O36-N36</f>
        <v>2854023000</v>
      </c>
    </row>
    <row r="37" spans="1:16" ht="20.25">
      <c r="A37" s="11" t="s">
        <v>10</v>
      </c>
      <c r="B37" s="11">
        <f aca="true" t="shared" si="4" ref="B37:P37">SUM(B34:B36)</f>
        <v>500</v>
      </c>
      <c r="C37" s="11">
        <f t="shared" si="4"/>
        <v>26070805</v>
      </c>
      <c r="D37" s="11">
        <f t="shared" si="4"/>
        <v>43780341000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100</v>
      </c>
      <c r="I37" s="11">
        <f t="shared" si="4"/>
        <v>8724548240</v>
      </c>
      <c r="J37" s="11">
        <f t="shared" si="4"/>
        <v>8557522000</v>
      </c>
      <c r="K37" s="11">
        <f t="shared" si="4"/>
        <v>167026240</v>
      </c>
      <c r="L37" s="17">
        <f t="shared" si="4"/>
        <v>400</v>
      </c>
      <c r="M37" s="11">
        <f t="shared" si="4"/>
        <v>28116296</v>
      </c>
      <c r="N37" s="11">
        <f>SUM(N34:N36)</f>
        <v>35222819000</v>
      </c>
      <c r="O37" s="11">
        <f t="shared" si="4"/>
        <v>38910865000</v>
      </c>
      <c r="P37" s="11">
        <f t="shared" si="4"/>
        <v>3688046000</v>
      </c>
    </row>
    <row r="38" spans="1:16" s="15" customFormat="1" ht="2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  <c r="P38" s="14"/>
    </row>
    <row r="39" spans="1:16" ht="20.25">
      <c r="A39" s="42" t="s">
        <v>41</v>
      </c>
      <c r="B39" s="43"/>
      <c r="C39" s="43"/>
      <c r="D39" s="44"/>
      <c r="E39" s="45" t="s">
        <v>37</v>
      </c>
      <c r="F39" s="45"/>
      <c r="G39" s="45"/>
      <c r="H39" s="45" t="s">
        <v>38</v>
      </c>
      <c r="I39" s="45"/>
      <c r="J39" s="45"/>
      <c r="K39" s="45"/>
      <c r="L39" s="45" t="s">
        <v>39</v>
      </c>
      <c r="M39" s="45"/>
      <c r="N39" s="45"/>
      <c r="O39" s="45"/>
      <c r="P39" s="45"/>
    </row>
    <row r="40" spans="1:16" ht="20.25">
      <c r="A40" s="21" t="s">
        <v>0</v>
      </c>
      <c r="B40" s="21" t="s">
        <v>1</v>
      </c>
      <c r="C40" s="21" t="s">
        <v>2</v>
      </c>
      <c r="D40" s="21" t="s">
        <v>3</v>
      </c>
      <c r="E40" s="21" t="s">
        <v>4</v>
      </c>
      <c r="F40" s="21" t="s">
        <v>12</v>
      </c>
      <c r="G40" s="21" t="s">
        <v>6</v>
      </c>
      <c r="H40" s="21" t="s">
        <v>4</v>
      </c>
      <c r="I40" s="21" t="s">
        <v>5</v>
      </c>
      <c r="J40" s="21" t="s">
        <v>6</v>
      </c>
      <c r="K40" s="21" t="s">
        <v>7</v>
      </c>
      <c r="L40" s="21" t="s">
        <v>4</v>
      </c>
      <c r="M40" s="21" t="s">
        <v>8</v>
      </c>
      <c r="N40" s="21" t="s">
        <v>2</v>
      </c>
      <c r="O40" s="21" t="s">
        <v>14</v>
      </c>
      <c r="P40" s="21" t="s">
        <v>9</v>
      </c>
    </row>
    <row r="41" spans="1:16" ht="20.25">
      <c r="A41" s="4" t="s">
        <v>16</v>
      </c>
      <c r="B41" s="1">
        <v>100</v>
      </c>
      <c r="C41" s="1">
        <v>9492538</v>
      </c>
      <c r="D41" s="1">
        <f>C41*B41*10</f>
        <v>9492538000</v>
      </c>
      <c r="E41" s="1"/>
      <c r="F41" s="1"/>
      <c r="G41" s="1"/>
      <c r="H41" s="1">
        <v>100</v>
      </c>
      <c r="I41" s="4">
        <v>9800000</v>
      </c>
      <c r="J41" s="1">
        <f>D41</f>
        <v>9492538000</v>
      </c>
      <c r="K41" s="4">
        <f>(I41*10*H41)-J41-6000000</f>
        <v>301462000</v>
      </c>
      <c r="L41" s="2">
        <f>B41+E41-H41</f>
        <v>0</v>
      </c>
      <c r="M41" s="1">
        <v>0</v>
      </c>
      <c r="N41" s="1">
        <v>0</v>
      </c>
      <c r="O41" s="1">
        <f>M41*L41*10</f>
        <v>0</v>
      </c>
      <c r="P41" s="1">
        <f>O41-N41</f>
        <v>0</v>
      </c>
    </row>
    <row r="42" spans="1:16" ht="20.25">
      <c r="A42" s="4" t="s">
        <v>40</v>
      </c>
      <c r="B42" s="1">
        <v>300</v>
      </c>
      <c r="C42" s="1">
        <v>9806109</v>
      </c>
      <c r="D42" s="1">
        <f>C42*B42*10-(8031760)</f>
        <v>29410295240</v>
      </c>
      <c r="E42" s="1"/>
      <c r="F42" s="1"/>
      <c r="G42" s="1"/>
      <c r="H42" s="1"/>
      <c r="I42" s="2"/>
      <c r="J42" s="1"/>
      <c r="K42" s="4"/>
      <c r="L42" s="2">
        <f>B42+E42-H42</f>
        <v>300</v>
      </c>
      <c r="M42" s="1">
        <v>9898364</v>
      </c>
      <c r="N42" s="1">
        <f>G42+D42+J42</f>
        <v>29410295240</v>
      </c>
      <c r="O42" s="1">
        <f>M42*L42*10</f>
        <v>29695092000</v>
      </c>
      <c r="P42" s="1">
        <f>O42-N42</f>
        <v>284796760</v>
      </c>
    </row>
    <row r="43" spans="1:16" ht="20.25">
      <c r="A43" s="4" t="s">
        <v>43</v>
      </c>
      <c r="B43" s="1"/>
      <c r="C43" s="1"/>
      <c r="D43" s="1"/>
      <c r="E43" s="1">
        <v>100</v>
      </c>
      <c r="F43" s="1">
        <v>11686050</v>
      </c>
      <c r="G43" s="1">
        <f>F43*E43*10</f>
        <v>11686050000</v>
      </c>
      <c r="H43" s="1"/>
      <c r="I43" s="2"/>
      <c r="J43" s="1"/>
      <c r="K43" s="4"/>
      <c r="L43" s="2">
        <f>B43+E43-H43</f>
        <v>100</v>
      </c>
      <c r="M43" s="1">
        <v>11503443</v>
      </c>
      <c r="N43" s="1">
        <f>G43+D43+J43</f>
        <v>11686050000</v>
      </c>
      <c r="O43" s="1">
        <f>M43*L43*10</f>
        <v>11503443000</v>
      </c>
      <c r="P43" s="1">
        <f>O43-N43</f>
        <v>-182607000</v>
      </c>
    </row>
    <row r="44" spans="1:16" ht="20.25">
      <c r="A44" s="11" t="s">
        <v>10</v>
      </c>
      <c r="B44" s="11">
        <f aca="true" t="shared" si="5" ref="B44:J44">SUM(B41:B43)</f>
        <v>400</v>
      </c>
      <c r="C44" s="11">
        <f t="shared" si="5"/>
        <v>19298647</v>
      </c>
      <c r="D44" s="11">
        <f t="shared" si="5"/>
        <v>38902833240</v>
      </c>
      <c r="E44" s="11">
        <f t="shared" si="5"/>
        <v>100</v>
      </c>
      <c r="F44" s="11">
        <f t="shared" si="5"/>
        <v>11686050</v>
      </c>
      <c r="G44" s="11">
        <f t="shared" si="5"/>
        <v>11686050000</v>
      </c>
      <c r="H44" s="11" t="s">
        <v>57</v>
      </c>
      <c r="I44" s="11">
        <f t="shared" si="5"/>
        <v>9800000</v>
      </c>
      <c r="J44" s="11">
        <f t="shared" si="5"/>
        <v>9492538000</v>
      </c>
      <c r="K44" s="11">
        <f aca="true" t="shared" si="6" ref="K44:P44">SUM(K41:K43)</f>
        <v>301462000</v>
      </c>
      <c r="L44" s="17">
        <f t="shared" si="6"/>
        <v>400</v>
      </c>
      <c r="M44" s="11">
        <f t="shared" si="6"/>
        <v>21401807</v>
      </c>
      <c r="N44" s="11">
        <f t="shared" si="6"/>
        <v>41096345240</v>
      </c>
      <c r="O44" s="11">
        <f t="shared" si="6"/>
        <v>41198535000</v>
      </c>
      <c r="P44" s="11">
        <f t="shared" si="6"/>
        <v>102189760</v>
      </c>
    </row>
    <row r="46" spans="1:16" ht="20.25">
      <c r="A46" s="22" t="s">
        <v>45</v>
      </c>
      <c r="B46" s="23"/>
      <c r="C46" s="23"/>
      <c r="D46" s="24"/>
      <c r="E46" s="22" t="s">
        <v>46</v>
      </c>
      <c r="F46" s="23"/>
      <c r="G46" s="24"/>
      <c r="H46" s="22" t="s">
        <v>47</v>
      </c>
      <c r="I46" s="23"/>
      <c r="J46" s="23"/>
      <c r="K46" s="24"/>
      <c r="L46" s="22" t="s">
        <v>48</v>
      </c>
      <c r="M46" s="23"/>
      <c r="N46" s="23"/>
      <c r="O46" s="23"/>
      <c r="P46" s="24"/>
    </row>
    <row r="47" spans="1:16" ht="20.25">
      <c r="A47" s="21" t="s">
        <v>0</v>
      </c>
      <c r="B47" s="21" t="s">
        <v>1</v>
      </c>
      <c r="C47" s="21" t="s">
        <v>2</v>
      </c>
      <c r="D47" s="21" t="s">
        <v>3</v>
      </c>
      <c r="E47" s="21" t="s">
        <v>4</v>
      </c>
      <c r="F47" s="21" t="s">
        <v>12</v>
      </c>
      <c r="G47" s="21" t="s">
        <v>6</v>
      </c>
      <c r="H47" s="21" t="s">
        <v>4</v>
      </c>
      <c r="I47" s="21" t="s">
        <v>5</v>
      </c>
      <c r="J47" s="21" t="s">
        <v>6</v>
      </c>
      <c r="K47" s="21" t="s">
        <v>7</v>
      </c>
      <c r="L47" s="21" t="s">
        <v>4</v>
      </c>
      <c r="M47" s="21" t="s">
        <v>8</v>
      </c>
      <c r="N47" s="21" t="s">
        <v>2</v>
      </c>
      <c r="O47" s="21" t="s">
        <v>14</v>
      </c>
      <c r="P47" s="21" t="s">
        <v>9</v>
      </c>
    </row>
    <row r="48" spans="1:16" ht="20.25">
      <c r="A48" s="4" t="s">
        <v>20</v>
      </c>
      <c r="B48" s="1">
        <v>300</v>
      </c>
      <c r="C48" s="1">
        <v>9898364</v>
      </c>
      <c r="D48" s="1">
        <f>C48*B48*10</f>
        <v>29695092000</v>
      </c>
      <c r="E48" s="1"/>
      <c r="F48" s="1"/>
      <c r="G48" s="1"/>
      <c r="H48" s="1"/>
      <c r="I48" s="2"/>
      <c r="J48" s="1"/>
      <c r="K48" s="4"/>
      <c r="L48" s="2">
        <f>B48+E48-H48</f>
        <v>300</v>
      </c>
      <c r="M48" s="1">
        <v>9953189</v>
      </c>
      <c r="N48" s="1">
        <f>G48+D48+J48</f>
        <v>29695092000</v>
      </c>
      <c r="O48" s="1">
        <f>M48*L48*10</f>
        <v>29859567000</v>
      </c>
      <c r="P48" s="1">
        <f>O48-N48</f>
        <v>164475000</v>
      </c>
    </row>
    <row r="49" spans="1:16" ht="20.25">
      <c r="A49" s="4" t="s">
        <v>43</v>
      </c>
      <c r="B49" s="1">
        <v>100</v>
      </c>
      <c r="C49" s="1">
        <v>11503443</v>
      </c>
      <c r="D49" s="1">
        <f>C49*B49*10</f>
        <v>11503443000</v>
      </c>
      <c r="E49" s="1"/>
      <c r="F49" s="1"/>
      <c r="G49" s="1"/>
      <c r="H49" s="1"/>
      <c r="I49" s="2"/>
      <c r="J49" s="1"/>
      <c r="K49" s="4"/>
      <c r="L49" s="2">
        <f>B49+E49-H49</f>
        <v>100</v>
      </c>
      <c r="M49" s="1">
        <f>11503151-21</f>
        <v>11503130</v>
      </c>
      <c r="N49" s="1">
        <f>G49+D49+J49</f>
        <v>11503443000</v>
      </c>
      <c r="O49" s="1">
        <f>M49*L49*10</f>
        <v>11503130000</v>
      </c>
      <c r="P49" s="1">
        <f>O49-N49</f>
        <v>-313000</v>
      </c>
    </row>
    <row r="50" spans="1:16" ht="20.25">
      <c r="A50" s="11" t="s">
        <v>10</v>
      </c>
      <c r="B50" s="11">
        <f aca="true" t="shared" si="7" ref="B50:P50">SUM(B48:B49)</f>
        <v>400</v>
      </c>
      <c r="C50" s="11">
        <f t="shared" si="7"/>
        <v>21401807</v>
      </c>
      <c r="D50" s="11">
        <f t="shared" si="7"/>
        <v>41198535000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  <c r="I50" s="11">
        <f t="shared" si="7"/>
        <v>0</v>
      </c>
      <c r="J50" s="11">
        <f t="shared" si="7"/>
        <v>0</v>
      </c>
      <c r="K50" s="11">
        <f t="shared" si="7"/>
        <v>0</v>
      </c>
      <c r="L50" s="17">
        <f t="shared" si="7"/>
        <v>400</v>
      </c>
      <c r="M50" s="11">
        <f t="shared" si="7"/>
        <v>21456319</v>
      </c>
      <c r="N50" s="11">
        <f t="shared" si="7"/>
        <v>41198535000</v>
      </c>
      <c r="O50" s="11">
        <f t="shared" si="7"/>
        <v>41362697000</v>
      </c>
      <c r="P50" s="11">
        <f t="shared" si="7"/>
        <v>164162000</v>
      </c>
    </row>
    <row r="52" spans="1:16" ht="20.25">
      <c r="A52" s="22" t="s">
        <v>49</v>
      </c>
      <c r="B52" s="23"/>
      <c r="C52" s="23"/>
      <c r="D52" s="24"/>
      <c r="E52" s="22" t="s">
        <v>50</v>
      </c>
      <c r="F52" s="23"/>
      <c r="G52" s="24"/>
      <c r="H52" s="22" t="s">
        <v>51</v>
      </c>
      <c r="I52" s="23"/>
      <c r="J52" s="23"/>
      <c r="K52" s="24"/>
      <c r="L52" s="22" t="s">
        <v>52</v>
      </c>
      <c r="M52" s="23"/>
      <c r="N52" s="23"/>
      <c r="O52" s="23"/>
      <c r="P52" s="24"/>
    </row>
    <row r="53" spans="1:16" ht="20.25">
      <c r="A53" s="21" t="s">
        <v>0</v>
      </c>
      <c r="B53" s="21" t="s">
        <v>1</v>
      </c>
      <c r="C53" s="21" t="s">
        <v>2</v>
      </c>
      <c r="D53" s="21" t="s">
        <v>3</v>
      </c>
      <c r="E53" s="21" t="s">
        <v>4</v>
      </c>
      <c r="F53" s="21" t="s">
        <v>12</v>
      </c>
      <c r="G53" s="21" t="s">
        <v>6</v>
      </c>
      <c r="H53" s="21" t="s">
        <v>4</v>
      </c>
      <c r="I53" s="21" t="s">
        <v>5</v>
      </c>
      <c r="J53" s="21" t="s">
        <v>6</v>
      </c>
      <c r="K53" s="21" t="s">
        <v>7</v>
      </c>
      <c r="L53" s="21" t="s">
        <v>4</v>
      </c>
      <c r="M53" s="21" t="s">
        <v>8</v>
      </c>
      <c r="N53" s="21" t="s">
        <v>2</v>
      </c>
      <c r="O53" s="21" t="s">
        <v>14</v>
      </c>
      <c r="P53" s="21" t="s">
        <v>9</v>
      </c>
    </row>
    <row r="54" spans="1:16" ht="20.25">
      <c r="A54" s="4" t="s">
        <v>20</v>
      </c>
      <c r="B54" s="1">
        <v>300</v>
      </c>
      <c r="C54" s="1">
        <v>9953189</v>
      </c>
      <c r="D54" s="1">
        <f>C54*B54*10</f>
        <v>29859567000</v>
      </c>
      <c r="E54" s="1"/>
      <c r="F54" s="1"/>
      <c r="G54" s="1"/>
      <c r="H54" s="1">
        <v>300</v>
      </c>
      <c r="I54" s="2">
        <f>(10057450*H54*10)-15330000</f>
        <v>30157020000</v>
      </c>
      <c r="J54" s="1">
        <f>D54</f>
        <v>29859567000</v>
      </c>
      <c r="K54" s="4">
        <f>I54-J54</f>
        <v>297453000</v>
      </c>
      <c r="L54" s="2">
        <f>B54+E54-H54</f>
        <v>0</v>
      </c>
      <c r="M54" s="1">
        <v>9953189</v>
      </c>
      <c r="N54" s="1">
        <v>0</v>
      </c>
      <c r="O54" s="1">
        <f>M54*L54*10</f>
        <v>0</v>
      </c>
      <c r="P54" s="1">
        <f>O54-N54</f>
        <v>0</v>
      </c>
    </row>
    <row r="55" spans="1:16" ht="20.25">
      <c r="A55" s="4" t="s">
        <v>43</v>
      </c>
      <c r="B55" s="1">
        <v>100</v>
      </c>
      <c r="C55" s="1">
        <v>11503130</v>
      </c>
      <c r="D55" s="1">
        <f>C55*B55*10</f>
        <v>11503130000</v>
      </c>
      <c r="E55" s="1">
        <v>211</v>
      </c>
      <c r="F55" s="1">
        <f>G55/E55</f>
        <v>116462559.24170616</v>
      </c>
      <c r="G55" s="1">
        <v>24573600000</v>
      </c>
      <c r="H55" s="1"/>
      <c r="I55" s="2"/>
      <c r="J55" s="1"/>
      <c r="K55" s="4"/>
      <c r="L55" s="2">
        <f>B55+E55-H55</f>
        <v>311</v>
      </c>
      <c r="M55" s="1">
        <v>11118352</v>
      </c>
      <c r="N55" s="1">
        <f>G55+D55+J55</f>
        <v>36076730000</v>
      </c>
      <c r="O55" s="1">
        <f>M55*L55*10</f>
        <v>34578074720</v>
      </c>
      <c r="P55" s="1">
        <f>O55-N55</f>
        <v>-1498655280</v>
      </c>
    </row>
    <row r="56" spans="1:16" ht="20.25">
      <c r="A56" s="11" t="s">
        <v>10</v>
      </c>
      <c r="B56" s="11">
        <f aca="true" t="shared" si="8" ref="B56:P56">SUM(B54:B55)</f>
        <v>400</v>
      </c>
      <c r="C56" s="11">
        <f>SUM(C54:C55)</f>
        <v>21456319</v>
      </c>
      <c r="D56" s="11">
        <f>SUM(D54:D55)</f>
        <v>41362697000</v>
      </c>
      <c r="E56" s="11">
        <f t="shared" si="8"/>
        <v>211</v>
      </c>
      <c r="F56" s="11">
        <f t="shared" si="8"/>
        <v>116462559.24170616</v>
      </c>
      <c r="G56" s="11">
        <f t="shared" si="8"/>
        <v>24573600000</v>
      </c>
      <c r="H56" s="11">
        <f t="shared" si="8"/>
        <v>300</v>
      </c>
      <c r="I56" s="11">
        <f t="shared" si="8"/>
        <v>30157020000</v>
      </c>
      <c r="J56" s="11">
        <f t="shared" si="8"/>
        <v>29859567000</v>
      </c>
      <c r="K56" s="11">
        <f t="shared" si="8"/>
        <v>297453000</v>
      </c>
      <c r="L56" s="17">
        <f t="shared" si="8"/>
        <v>311</v>
      </c>
      <c r="M56" s="11">
        <f>SUM(M54:M55)</f>
        <v>21071541</v>
      </c>
      <c r="N56" s="11">
        <f t="shared" si="8"/>
        <v>36076730000</v>
      </c>
      <c r="O56" s="11">
        <f t="shared" si="8"/>
        <v>34578074720</v>
      </c>
      <c r="P56" s="11">
        <f t="shared" si="8"/>
        <v>-1498655280</v>
      </c>
    </row>
    <row r="58" spans="1:16" ht="20.25">
      <c r="A58" s="22" t="s">
        <v>53</v>
      </c>
      <c r="B58" s="23"/>
      <c r="C58" s="23"/>
      <c r="D58" s="24"/>
      <c r="E58" s="22" t="s">
        <v>54</v>
      </c>
      <c r="F58" s="23"/>
      <c r="G58" s="24"/>
      <c r="H58" s="22" t="s">
        <v>55</v>
      </c>
      <c r="I58" s="23"/>
      <c r="J58" s="23"/>
      <c r="K58" s="24"/>
      <c r="L58" s="22" t="s">
        <v>56</v>
      </c>
      <c r="M58" s="23"/>
      <c r="N58" s="23"/>
      <c r="O58" s="23"/>
      <c r="P58" s="24"/>
    </row>
    <row r="59" spans="1:16" ht="20.25">
      <c r="A59" s="21" t="s">
        <v>0</v>
      </c>
      <c r="B59" s="21" t="s">
        <v>1</v>
      </c>
      <c r="C59" s="21" t="s">
        <v>2</v>
      </c>
      <c r="D59" s="21" t="s">
        <v>3</v>
      </c>
      <c r="E59" s="21" t="s">
        <v>4</v>
      </c>
      <c r="F59" s="21" t="s">
        <v>12</v>
      </c>
      <c r="G59" s="21" t="s">
        <v>6</v>
      </c>
      <c r="H59" s="21" t="s">
        <v>4</v>
      </c>
      <c r="I59" s="21" t="s">
        <v>5</v>
      </c>
      <c r="J59" s="21" t="s">
        <v>6</v>
      </c>
      <c r="K59" s="21" t="s">
        <v>7</v>
      </c>
      <c r="L59" s="21" t="s">
        <v>4</v>
      </c>
      <c r="M59" s="21" t="s">
        <v>8</v>
      </c>
      <c r="N59" s="21" t="s">
        <v>2</v>
      </c>
      <c r="O59" s="21" t="s">
        <v>14</v>
      </c>
      <c r="P59" s="21" t="s">
        <v>9</v>
      </c>
    </row>
    <row r="60" spans="1:16" ht="20.25">
      <c r="A60" s="4" t="s">
        <v>43</v>
      </c>
      <c r="B60" s="1">
        <v>311</v>
      </c>
      <c r="C60" s="1">
        <v>11118352</v>
      </c>
      <c r="D60" s="1">
        <f>C60*B60*10</f>
        <v>34578074720</v>
      </c>
      <c r="E60" s="1"/>
      <c r="F60" s="1"/>
      <c r="G60" s="1"/>
      <c r="H60" s="1">
        <v>11</v>
      </c>
      <c r="I60" s="2">
        <f>(10603636.36*11*10)-(11*30000)</f>
        <v>1166069999.6</v>
      </c>
      <c r="J60" s="1">
        <f>C60*H60*10</f>
        <v>1223018720</v>
      </c>
      <c r="K60" s="4">
        <f>I60-J60</f>
        <v>-56948720.400000095</v>
      </c>
      <c r="L60" s="2">
        <f>B60+E60-H60</f>
        <v>300</v>
      </c>
      <c r="M60" s="1">
        <f>10413266</f>
        <v>10413266</v>
      </c>
      <c r="N60" s="1">
        <f>D60-J60</f>
        <v>33355056000</v>
      </c>
      <c r="O60" s="1">
        <f>M60*L60*10</f>
        <v>31239798000</v>
      </c>
      <c r="P60" s="1">
        <f>O60-N60</f>
        <v>-2115258000</v>
      </c>
    </row>
    <row r="61" spans="1:16" ht="20.25">
      <c r="A61" s="11" t="s">
        <v>10</v>
      </c>
      <c r="B61" s="11">
        <f aca="true" t="shared" si="9" ref="B61:P61">SUM(B60:B60)</f>
        <v>311</v>
      </c>
      <c r="C61" s="11">
        <f t="shared" si="9"/>
        <v>11118352</v>
      </c>
      <c r="D61" s="11">
        <f t="shared" si="9"/>
        <v>34578074720</v>
      </c>
      <c r="E61" s="11">
        <f t="shared" si="9"/>
        <v>0</v>
      </c>
      <c r="F61" s="11">
        <f t="shared" si="9"/>
        <v>0</v>
      </c>
      <c r="G61" s="11">
        <f t="shared" si="9"/>
        <v>0</v>
      </c>
      <c r="H61" s="11">
        <f t="shared" si="9"/>
        <v>11</v>
      </c>
      <c r="I61" s="11">
        <f t="shared" si="9"/>
        <v>1166069999.6</v>
      </c>
      <c r="J61" s="11">
        <f t="shared" si="9"/>
        <v>1223018720</v>
      </c>
      <c r="K61" s="11">
        <f t="shared" si="9"/>
        <v>-56948720.400000095</v>
      </c>
      <c r="L61" s="17">
        <f t="shared" si="9"/>
        <v>300</v>
      </c>
      <c r="M61" s="11">
        <f t="shared" si="9"/>
        <v>10413266</v>
      </c>
      <c r="N61" s="11">
        <f t="shared" si="9"/>
        <v>33355056000</v>
      </c>
      <c r="O61" s="11">
        <f t="shared" si="9"/>
        <v>31239798000</v>
      </c>
      <c r="P61" s="11">
        <f t="shared" si="9"/>
        <v>-2115258000</v>
      </c>
    </row>
  </sheetData>
  <sheetProtection/>
  <mergeCells count="37">
    <mergeCell ref="A39:D39"/>
    <mergeCell ref="E39:G39"/>
    <mergeCell ref="H39:K39"/>
    <mergeCell ref="L39:P39"/>
    <mergeCell ref="L32:P32"/>
    <mergeCell ref="A1:P1"/>
    <mergeCell ref="L9:P9"/>
    <mergeCell ref="A17:D17"/>
    <mergeCell ref="E17:G17"/>
    <mergeCell ref="H17:K17"/>
    <mergeCell ref="A32:D32"/>
    <mergeCell ref="A3:D3"/>
    <mergeCell ref="E3:G3"/>
    <mergeCell ref="H3:K3"/>
    <mergeCell ref="L17:P17"/>
    <mergeCell ref="E32:G32"/>
    <mergeCell ref="L3:P3"/>
    <mergeCell ref="A9:D9"/>
    <mergeCell ref="E9:G9"/>
    <mergeCell ref="A25:D25"/>
    <mergeCell ref="H52:K52"/>
    <mergeCell ref="L52:P52"/>
    <mergeCell ref="E25:G25"/>
    <mergeCell ref="H25:K25"/>
    <mergeCell ref="L25:P25"/>
    <mergeCell ref="H9:K9"/>
    <mergeCell ref="H32:K32"/>
    <mergeCell ref="A58:D58"/>
    <mergeCell ref="E58:G58"/>
    <mergeCell ref="H58:K58"/>
    <mergeCell ref="L58:P58"/>
    <mergeCell ref="A46:D46"/>
    <mergeCell ref="E46:G46"/>
    <mergeCell ref="H46:K46"/>
    <mergeCell ref="L46:P46"/>
    <mergeCell ref="A52:D52"/>
    <mergeCell ref="E52:G5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Golpour</dc:creator>
  <cp:keywords/>
  <dc:description/>
  <cp:lastModifiedBy>Golpour</cp:lastModifiedBy>
  <cp:lastPrinted>2014-04-21T13:57:49Z</cp:lastPrinted>
  <dcterms:created xsi:type="dcterms:W3CDTF">2013-01-27T15:10:38Z</dcterms:created>
  <dcterms:modified xsi:type="dcterms:W3CDTF">2014-06-25T11:06:32Z</dcterms:modified>
  <cp:category/>
  <cp:version/>
  <cp:contentType/>
  <cp:contentStatus/>
</cp:coreProperties>
</file>